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ІЩАНКА\2020 рік\РІШЕННЯ\Сільська рада\БЮДЖЕТ\10 Уточнен. від 23.10.2020\"/>
    </mc:Choice>
  </mc:AlternateContent>
  <bookViews>
    <workbookView xWindow="0" yWindow="0" windowWidth="28800" windowHeight="12225"/>
  </bookViews>
  <sheets>
    <sheet name="сесія 23.10." sheetId="1" r:id="rId1"/>
  </sheets>
  <definedNames>
    <definedName name="_xlnm.Print_Titles" localSheetId="0">'сесія 23.10.'!$7:$8</definedName>
    <definedName name="_xlnm.Print_Area" localSheetId="0">'сесія 23.10.'!$A$1:$J$144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1" i="1" l="1"/>
  <c r="J140" i="1"/>
  <c r="J139" i="1" s="1"/>
  <c r="J138" i="1" s="1"/>
  <c r="J133" i="1" s="1"/>
  <c r="I140" i="1"/>
  <c r="G140" i="1"/>
  <c r="I139" i="1"/>
  <c r="H139" i="1"/>
  <c r="G139" i="1"/>
  <c r="I138" i="1"/>
  <c r="H138" i="1"/>
  <c r="G138" i="1"/>
  <c r="J137" i="1"/>
  <c r="G137" i="1"/>
  <c r="J136" i="1"/>
  <c r="I136" i="1"/>
  <c r="H136" i="1"/>
  <c r="G136" i="1"/>
  <c r="J135" i="1"/>
  <c r="I135" i="1"/>
  <c r="H135" i="1"/>
  <c r="G135" i="1"/>
  <c r="I133" i="1"/>
  <c r="H133" i="1"/>
  <c r="G133" i="1"/>
  <c r="G132" i="1"/>
  <c r="H131" i="1"/>
  <c r="G131" i="1" s="1"/>
  <c r="H130" i="1"/>
  <c r="G130" i="1" s="1"/>
  <c r="J129" i="1"/>
  <c r="I129" i="1"/>
  <c r="H129" i="1"/>
  <c r="G129" i="1"/>
  <c r="J128" i="1"/>
  <c r="I128" i="1"/>
  <c r="I123" i="1" s="1"/>
  <c r="I121" i="1" s="1"/>
  <c r="I120" i="1" s="1"/>
  <c r="I118" i="1" s="1"/>
  <c r="H128" i="1"/>
  <c r="G128" i="1"/>
  <c r="G127" i="1"/>
  <c r="J126" i="1"/>
  <c r="I126" i="1"/>
  <c r="H126" i="1"/>
  <c r="G126" i="1"/>
  <c r="J125" i="1"/>
  <c r="I125" i="1"/>
  <c r="H125" i="1"/>
  <c r="G125" i="1" s="1"/>
  <c r="G123" i="1" s="1"/>
  <c r="J123" i="1"/>
  <c r="J121" i="1" s="1"/>
  <c r="J120" i="1" s="1"/>
  <c r="J118" i="1" s="1"/>
  <c r="H123" i="1"/>
  <c r="G122" i="1"/>
  <c r="H121" i="1"/>
  <c r="G121" i="1"/>
  <c r="H120" i="1"/>
  <c r="G120" i="1"/>
  <c r="H118" i="1"/>
  <c r="G118" i="1"/>
  <c r="H117" i="1"/>
  <c r="G117" i="1"/>
  <c r="J116" i="1"/>
  <c r="I116" i="1"/>
  <c r="H116" i="1"/>
  <c r="G116" i="1"/>
  <c r="J115" i="1"/>
  <c r="I115" i="1"/>
  <c r="H115" i="1"/>
  <c r="G115" i="1"/>
  <c r="J113" i="1"/>
  <c r="I113" i="1"/>
  <c r="H113" i="1"/>
  <c r="G113" i="1"/>
  <c r="G112" i="1"/>
  <c r="J111" i="1"/>
  <c r="I111" i="1"/>
  <c r="H111" i="1"/>
  <c r="G111" i="1" s="1"/>
  <c r="J110" i="1"/>
  <c r="I110" i="1"/>
  <c r="H110" i="1"/>
  <c r="G110" i="1" s="1"/>
  <c r="J108" i="1"/>
  <c r="I108" i="1"/>
  <c r="H108" i="1"/>
  <c r="G108" i="1" s="1"/>
  <c r="G107" i="1"/>
  <c r="G106" i="1"/>
  <c r="J105" i="1"/>
  <c r="I105" i="1"/>
  <c r="H105" i="1"/>
  <c r="G105" i="1" s="1"/>
  <c r="J104" i="1"/>
  <c r="I104" i="1"/>
  <c r="H104" i="1"/>
  <c r="G104" i="1" s="1"/>
  <c r="J102" i="1"/>
  <c r="I102" i="1"/>
  <c r="H102" i="1"/>
  <c r="G102" i="1" s="1"/>
  <c r="G101" i="1"/>
  <c r="J100" i="1"/>
  <c r="I100" i="1"/>
  <c r="H100" i="1"/>
  <c r="G100" i="1"/>
  <c r="J99" i="1"/>
  <c r="I99" i="1"/>
  <c r="H99" i="1"/>
  <c r="G99" i="1"/>
  <c r="J97" i="1"/>
  <c r="I97" i="1"/>
  <c r="H97" i="1"/>
  <c r="G97" i="1"/>
  <c r="H96" i="1"/>
  <c r="G96" i="1"/>
  <c r="J95" i="1"/>
  <c r="I95" i="1"/>
  <c r="H95" i="1"/>
  <c r="G95" i="1"/>
  <c r="J94" i="1"/>
  <c r="I94" i="1"/>
  <c r="H94" i="1"/>
  <c r="G94" i="1"/>
  <c r="J92" i="1"/>
  <c r="I92" i="1"/>
  <c r="H92" i="1"/>
  <c r="G92" i="1"/>
  <c r="G91" i="1"/>
  <c r="G90" i="1"/>
  <c r="H89" i="1"/>
  <c r="G89" i="1"/>
  <c r="G88" i="1"/>
  <c r="H87" i="1"/>
  <c r="G87" i="1" s="1"/>
  <c r="J86" i="1"/>
  <c r="I86" i="1"/>
  <c r="H86" i="1"/>
  <c r="G86" i="1" s="1"/>
  <c r="J85" i="1"/>
  <c r="I85" i="1"/>
  <c r="H85" i="1"/>
  <c r="G85" i="1" s="1"/>
  <c r="J83" i="1"/>
  <c r="I83" i="1"/>
  <c r="H83" i="1"/>
  <c r="G83" i="1" s="1"/>
  <c r="J82" i="1"/>
  <c r="I82" i="1"/>
  <c r="H82" i="1"/>
  <c r="G82" i="1" s="1"/>
  <c r="J81" i="1"/>
  <c r="I81" i="1"/>
  <c r="H81" i="1"/>
  <c r="G81" i="1" s="1"/>
  <c r="J80" i="1"/>
  <c r="I80" i="1"/>
  <c r="H80" i="1"/>
  <c r="G80" i="1" s="1"/>
  <c r="J78" i="1"/>
  <c r="I78" i="1"/>
  <c r="H78" i="1"/>
  <c r="G78" i="1" s="1"/>
  <c r="J77" i="1"/>
  <c r="G77" i="1"/>
  <c r="J76" i="1"/>
  <c r="I76" i="1"/>
  <c r="H76" i="1"/>
  <c r="G76" i="1" s="1"/>
  <c r="J75" i="1"/>
  <c r="I75" i="1"/>
  <c r="H75" i="1"/>
  <c r="G75" i="1" s="1"/>
  <c r="G73" i="1" s="1"/>
  <c r="J73" i="1"/>
  <c r="I73" i="1"/>
  <c r="H73" i="1"/>
  <c r="G72" i="1"/>
  <c r="H71" i="1"/>
  <c r="G71" i="1"/>
  <c r="J70" i="1"/>
  <c r="I70" i="1"/>
  <c r="H70" i="1"/>
  <c r="G70" i="1"/>
  <c r="J69" i="1"/>
  <c r="I69" i="1"/>
  <c r="H69" i="1"/>
  <c r="G69" i="1"/>
  <c r="J67" i="1"/>
  <c r="I67" i="1"/>
  <c r="H67" i="1"/>
  <c r="G67" i="1"/>
  <c r="J66" i="1"/>
  <c r="G66" i="1"/>
  <c r="G65" i="1"/>
  <c r="J64" i="1"/>
  <c r="I64" i="1"/>
  <c r="H64" i="1"/>
  <c r="G64" i="1" s="1"/>
  <c r="J63" i="1"/>
  <c r="I63" i="1"/>
  <c r="H63" i="1"/>
  <c r="G63" i="1" s="1"/>
  <c r="J61" i="1"/>
  <c r="I61" i="1"/>
  <c r="H61" i="1"/>
  <c r="G61" i="1" s="1"/>
  <c r="G60" i="1"/>
  <c r="J59" i="1"/>
  <c r="I59" i="1"/>
  <c r="H59" i="1"/>
  <c r="G59" i="1"/>
  <c r="J58" i="1"/>
  <c r="I58" i="1"/>
  <c r="H58" i="1"/>
  <c r="G58" i="1"/>
  <c r="J56" i="1"/>
  <c r="I56" i="1"/>
  <c r="H56" i="1"/>
  <c r="G56" i="1"/>
  <c r="G55" i="1"/>
  <c r="H54" i="1"/>
  <c r="G54" i="1" s="1"/>
  <c r="J53" i="1"/>
  <c r="G53" i="1"/>
  <c r="H52" i="1"/>
  <c r="G52" i="1" s="1"/>
  <c r="J51" i="1"/>
  <c r="G51" i="1"/>
  <c r="J50" i="1"/>
  <c r="I50" i="1"/>
  <c r="H50" i="1"/>
  <c r="G50" i="1" s="1"/>
  <c r="G49" i="1"/>
  <c r="G48" i="1"/>
  <c r="J47" i="1"/>
  <c r="I47" i="1"/>
  <c r="H47" i="1"/>
  <c r="G47" i="1" s="1"/>
  <c r="J46" i="1"/>
  <c r="I46" i="1"/>
  <c r="H46" i="1"/>
  <c r="G46" i="1" s="1"/>
  <c r="J44" i="1"/>
  <c r="I44" i="1"/>
  <c r="H44" i="1"/>
  <c r="G44" i="1" s="1"/>
  <c r="H43" i="1"/>
  <c r="G43" i="1" s="1"/>
  <c r="J42" i="1"/>
  <c r="G42" i="1"/>
  <c r="J41" i="1"/>
  <c r="I41" i="1"/>
  <c r="H41" i="1"/>
  <c r="G41" i="1" s="1"/>
  <c r="G40" i="1" s="1"/>
  <c r="G38" i="1" s="1"/>
  <c r="J40" i="1"/>
  <c r="I40" i="1"/>
  <c r="H40" i="1"/>
  <c r="J38" i="1"/>
  <c r="I38" i="1"/>
  <c r="H38" i="1"/>
  <c r="G37" i="1"/>
  <c r="G36" i="1"/>
  <c r="H35" i="1"/>
  <c r="G35" i="1" s="1"/>
  <c r="G34" i="1"/>
  <c r="H33" i="1"/>
  <c r="G33" i="1"/>
  <c r="G31" i="1" s="1"/>
  <c r="G30" i="1" s="1"/>
  <c r="G28" i="1" s="1"/>
  <c r="G32" i="1"/>
  <c r="J31" i="1"/>
  <c r="I31" i="1"/>
  <c r="H31" i="1"/>
  <c r="J30" i="1"/>
  <c r="I30" i="1"/>
  <c r="H30" i="1"/>
  <c r="J28" i="1"/>
  <c r="I28" i="1"/>
  <c r="H28" i="1"/>
  <c r="G27" i="1"/>
  <c r="H26" i="1"/>
  <c r="G26" i="1"/>
  <c r="H25" i="1"/>
  <c r="G25" i="1"/>
  <c r="J23" i="1"/>
  <c r="I23" i="1"/>
  <c r="H23" i="1"/>
  <c r="G23" i="1"/>
  <c r="I22" i="1"/>
  <c r="J22" i="1" s="1"/>
  <c r="J20" i="1" s="1"/>
  <c r="J19" i="1" s="1"/>
  <c r="J21" i="1"/>
  <c r="G21" i="1"/>
  <c r="H20" i="1"/>
  <c r="H19" i="1"/>
  <c r="J18" i="1"/>
  <c r="G18" i="1"/>
  <c r="J17" i="1"/>
  <c r="J16" i="1" s="1"/>
  <c r="J15" i="1" s="1"/>
  <c r="I17" i="1"/>
  <c r="G17" i="1"/>
  <c r="I16" i="1"/>
  <c r="H16" i="1"/>
  <c r="G16" i="1"/>
  <c r="I15" i="1"/>
  <c r="H15" i="1"/>
  <c r="G15" i="1"/>
  <c r="I14" i="1"/>
  <c r="J14" i="1" s="1"/>
  <c r="J12" i="1" s="1"/>
  <c r="J11" i="1" s="1"/>
  <c r="J9" i="1" s="1"/>
  <c r="J142" i="1" s="1"/>
  <c r="L13" i="1"/>
  <c r="J13" i="1"/>
  <c r="G13" i="1"/>
  <c r="I12" i="1"/>
  <c r="H12" i="1"/>
  <c r="G12" i="1"/>
  <c r="I11" i="1"/>
  <c r="H11" i="1"/>
  <c r="G11" i="1"/>
  <c r="H9" i="1"/>
  <c r="H142" i="1" s="1"/>
  <c r="G14" i="1" l="1"/>
  <c r="I20" i="1"/>
  <c r="I19" i="1" s="1"/>
  <c r="I9" i="1" s="1"/>
  <c r="I142" i="1" s="1"/>
  <c r="K142" i="1" s="1"/>
  <c r="G22" i="1"/>
  <c r="G20" i="1" l="1"/>
  <c r="G19" i="1" s="1"/>
  <c r="G9" i="1" s="1"/>
  <c r="G142" i="1"/>
</calcChain>
</file>

<file path=xl/sharedStrings.xml><?xml version="1.0" encoding="utf-8"?>
<sst xmlns="http://schemas.openxmlformats.org/spreadsheetml/2006/main" count="345" uniqueCount="189">
  <si>
    <t>Додаток 6</t>
  </si>
  <si>
    <t>до рішення сільської ради</t>
  </si>
  <si>
    <t>від 23.10.2020 № 6-43/VII</t>
  </si>
  <si>
    <t>Розподіл витрат сільського бюджету на реалізацію місцевих/регіональних програм у 2020 році</t>
  </si>
  <si>
    <t>04559000000</t>
  </si>
  <si>
    <t>грн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</si>
  <si>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</si>
  <si>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</si>
  <si>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</si>
  <si>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</si>
  <si>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</si>
  <si>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</si>
  <si>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</si>
  <si>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</si>
  <si>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</si>
  <si>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</si>
  <si>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 тому числі бюджет розвитку</t>
  </si>
  <si>
    <t xml:space="preserve">Програма соціально-економічного та культурного розвитку Піщанської сільської ради  на 2020 рік </t>
  </si>
  <si>
    <t xml:space="preserve">(від 23.12.2018  № 5-31/VІІ) </t>
  </si>
  <si>
    <t>у тому числі:</t>
  </si>
  <si>
    <t>0100000</t>
  </si>
  <si>
    <t>Сільська рада</t>
  </si>
  <si>
    <t>0110000</t>
  </si>
  <si>
    <t>0117310</t>
  </si>
  <si>
    <t>7310</t>
  </si>
  <si>
    <t>0443</t>
  </si>
  <si>
    <t>Будівництво об'єктів житлово-комунального господарства</t>
  </si>
  <si>
    <t>0117330</t>
  </si>
  <si>
    <t>7330</t>
  </si>
  <si>
    <t>Будівництво інших об'єктів комунальної власності</t>
  </si>
  <si>
    <t>0600000</t>
  </si>
  <si>
    <t>Відділу освіти, молоді та спорту  Піщанської сільської ради</t>
  </si>
  <si>
    <t>0610000</t>
  </si>
  <si>
    <t>0617321</t>
  </si>
  <si>
    <t>7321</t>
  </si>
  <si>
    <t>Будівництво освітніх установ та закладів</t>
  </si>
  <si>
    <t>0617363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</si>
  <si>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</si>
  <si>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</si>
  <si>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</si>
  <si>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1000000</t>
  </si>
  <si>
    <t>Відділу культури, релігії та туризму  Піщанської сільської ради</t>
  </si>
  <si>
    <t>1010000</t>
  </si>
  <si>
    <t>Будівництво установ та закладів культури</t>
  </si>
  <si>
    <t xml:space="preserve">Програма розвитку місцевого самоврядування Піщанської сільської ради на 2019-2020 роки  </t>
  </si>
  <si>
    <t>(від 20.12.2018
№ 9-9/VІІ)</t>
  </si>
  <si>
    <t>0110180</t>
  </si>
  <si>
    <t>0180</t>
  </si>
  <si>
    <t>0133</t>
  </si>
  <si>
    <t>Інша діяльність у сфері державного управління</t>
  </si>
  <si>
    <t xml:space="preserve">Комплексна програма соціального захисту населення Піщанської сільської ради  на 2019-2021 роки </t>
  </si>
  <si>
    <t xml:space="preserve">(від 20.12.2018  № 11-9/VІІ) </t>
  </si>
  <si>
    <t>0113032</t>
  </si>
  <si>
    <t>3032</t>
  </si>
  <si>
    <t>1070</t>
  </si>
  <si>
    <t>Надання пільг окремим категоріям громадян з оплати послуг зв'язку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</si>
  <si>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</si>
  <si>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</si>
  <si>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</si>
  <si>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0113035</t>
  </si>
  <si>
    <t>3035</t>
  </si>
  <si>
    <t>Компенсаційні виплати за пільговий проїзд окремих категорій громадян на залізничному транспорті</t>
  </si>
  <si>
    <t>0113242</t>
  </si>
  <si>
    <t>1090</t>
  </si>
  <si>
    <t>Інші заходи у сфері соціального захисту і соціального забезпечення</t>
  </si>
  <si>
    <t>0119150</t>
  </si>
  <si>
    <t>9150</t>
  </si>
  <si>
    <t>Інші дотації з місцевого бюджету</t>
  </si>
  <si>
    <t>0119770</t>
  </si>
  <si>
    <t>9770</t>
  </si>
  <si>
    <t>Інші субвенції з місцевого бюджету</t>
  </si>
  <si>
    <t xml:space="preserve">Програма розвитку культури у Піщанській сільській раді на 2019-2021 роки      </t>
  </si>
  <si>
    <t>(від 20.12.2018   № 10-9/VІІ)</t>
  </si>
  <si>
    <t>1014060</t>
  </si>
  <si>
    <t>4060</t>
  </si>
  <si>
    <t>0828</t>
  </si>
  <si>
    <t>Забезпечення діяльності палаців і будинків культури, клубів, ценрів дозвілля та інших клубних закладів</t>
  </si>
  <si>
    <t>1014082</t>
  </si>
  <si>
    <t>4082</t>
  </si>
  <si>
    <t>0829</t>
  </si>
  <si>
    <t>Інші заходи в галузі культури і мистецтва</t>
  </si>
  <si>
    <t>Програми розвитку та фінансової підтримки житлово-комунального господарства Піщанської об’єднаної територіальної громади на 2019 – 2021 роки</t>
  </si>
  <si>
    <t>(від 20.12.2018   № 17-9/VІІ)</t>
  </si>
  <si>
    <t>в тому числі:</t>
  </si>
  <si>
    <t>0116011</t>
  </si>
  <si>
    <t>6011</t>
  </si>
  <si>
    <t>0620</t>
  </si>
  <si>
    <t>Експлуатація та технічне обслуговування житлового фонду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</si>
  <si>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</si>
  <si>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</si>
  <si>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</si>
  <si>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</si>
  <si>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</si>
  <si>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</si>
  <si>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0117442</t>
  </si>
  <si>
    <t>7442</t>
  </si>
  <si>
    <t>0456</t>
  </si>
  <si>
    <t>Утримання та розвиток інших обєктів транспортної інфраструктури</t>
  </si>
  <si>
    <t>0117461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</si>
  <si>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</si>
  <si>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</si>
  <si>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0117670</t>
  </si>
  <si>
    <t>7670</t>
  </si>
  <si>
    <t>Внески до статутного капіталу суб`єктів господарювання</t>
  </si>
  <si>
    <t>0117693</t>
  </si>
  <si>
    <t>7693</t>
  </si>
  <si>
    <t>Інші заходи, пов`язані з економічною діяльністю</t>
  </si>
  <si>
    <t>0118340</t>
  </si>
  <si>
    <t>8340</t>
  </si>
  <si>
    <t>0540</t>
  </si>
  <si>
    <t>Природоохоронні заходи за рахунок цільових фондів</t>
  </si>
  <si>
    <t>Програма поховання померлих одиноких громадян на 2019-2021 роки</t>
  </si>
  <si>
    <t>(від 27.02.2019   № 7-13/VІІ)</t>
  </si>
  <si>
    <t xml:space="preserve">Програма розвитку земельних відносин і охорони земель Піщанської сільської ради на 2019- 2021 роки </t>
  </si>
  <si>
    <t>(від 20.12.2018   № 7-9/VІІ)</t>
  </si>
  <si>
    <t>0117130</t>
  </si>
  <si>
    <t>0421</t>
  </si>
  <si>
    <t xml:space="preserve">Здійснення заходів із землеустрою </t>
  </si>
  <si>
    <t>0117350</t>
  </si>
  <si>
    <t>7350</t>
  </si>
  <si>
    <t>Розроблення схем планування та забудови територій (містобудівної документації)</t>
  </si>
  <si>
    <t xml:space="preserve">Програма запобігання і ліквідації надзвичайних ситуацій техногенного і природного характерів на території Піщанської об'єднаної територіальної громади на 2019-2021 роки </t>
  </si>
  <si>
    <t>(від 20.12.2018   № 15-9/VІІ)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</si>
  <si>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</si>
  <si>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</si>
  <si>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</si>
  <si>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</si>
  <si>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 xml:space="preserve">Програми 
Інформатизації Піщанської  сільської об’єднаної територіальної громади на період 2019 – 2021 роки” </t>
  </si>
  <si>
    <t>(від 13.09.2019   № 6-25/VІІ)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</si>
  <si>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</si>
  <si>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</si>
  <si>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</si>
  <si>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</si>
  <si>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 xml:space="preserve">                                                                                                                     Програми 
фінансової підтримки комунального
некомерційного підприємства 
ˮЦентр первинної медико-санітарної допомоги
Піщанської сільської об’єднаної територіальної громадиˮ 
на 2020 рік
</t>
  </si>
  <si>
    <t>(від 24.12.2019   № 1-31/VІІ)</t>
  </si>
  <si>
    <t xml:space="preserve">Програми 
„Здоров’я населення Піщанської  сільської об’єднаної територіальної громади на період 2020 – 2022 роки” </t>
  </si>
  <si>
    <t>(від 24.12.2019   № 7-31/VІІ)</t>
  </si>
  <si>
    <t>Інші субвенції з місцевого бюджету, в тому числі:</t>
  </si>
  <si>
    <t xml:space="preserve"> Комунальному підприємству “Новомосковська центральна регіональна лікарня інтенсивного лікування” </t>
  </si>
  <si>
    <t>Комунальному підприємству “Обласний центр екстреної медичної допомоги та медицини катастроф” Дніпропетровської обласної ради”</t>
  </si>
  <si>
    <t xml:space="preserve">Програми 
„Забезпечення лікарськими засобами за рецептами лікарів у разі амбулаторного лікування дітей, які потребуютьпостійного дороговартісного лікування лікарськими засобами" на 2020 рік"” </t>
  </si>
  <si>
    <t>(від 07.08.2020   № 21-39/VІІ)</t>
  </si>
  <si>
    <t xml:space="preserve">Програма організації суспільно-корисних робіт для порушників, на чких судом накладене адміністративне стягнення у вигляді виконання  суспільно-корисних робіт Піщанської сільської ради  на 2019-2020 роки </t>
  </si>
  <si>
    <t xml:space="preserve">(від 20.08.2019  № 9-23/VІІ) </t>
  </si>
  <si>
    <t>0113210</t>
  </si>
  <si>
    <t>3210</t>
  </si>
  <si>
    <t>1050</t>
  </si>
  <si>
    <t>Організація та проведення громадських робіт</t>
  </si>
  <si>
    <t xml:space="preserve">Програма забезпечення громадського порядку та громадської безпеки на території Піщанської об'єднаної територіальної громади на 2019-2021 роки </t>
  </si>
  <si>
    <t>(від 20.12.2018   № 14-9/VІІ)</t>
  </si>
  <si>
    <t>0119800</t>
  </si>
  <si>
    <t>9800</t>
  </si>
  <si>
    <r>
      <t xml:space="preserve">Субвенція з місцевого бюджету державному бюджету на виконання програм соціально-економічного розвитку регіонів, </t>
    </r>
    <r>
      <rPr>
        <i/>
        <sz val="14"/>
        <rFont val="Times New Roman"/>
        <family val="1"/>
        <charset val="204"/>
      </rPr>
      <t>в тому числ</t>
    </r>
    <r>
      <rPr>
        <sz val="14"/>
        <rFont val="Times New Roman"/>
        <family val="1"/>
        <charset val="204"/>
      </rPr>
      <t>і:</t>
    </r>
  </si>
  <si>
    <t>ГУНП в Дніпропетровській області, Новомосковський відділ поліції</t>
  </si>
  <si>
    <t>Програма оздоровлення та відпочинок дітей Піщанської сільської ради на 2019-2022 роки</t>
  </si>
  <si>
    <t>(від 20.12.2018   № 13-9/VІІ)</t>
  </si>
  <si>
    <t>Відділу освіти, молоді та спорту   Піщанської сільської ради</t>
  </si>
  <si>
    <t>0613140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</si>
  <si>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</si>
  <si>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</si>
  <si>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 xml:space="preserve">Цільова соціальна програма "Освіта у Піщанській об'єднаній територіальній громаді на 2019-2021 роки </t>
  </si>
  <si>
    <t>(від 26.03.2019   № 20-14/VІІ)</t>
  </si>
  <si>
    <t>0611162</t>
  </si>
  <si>
    <t>1162</t>
  </si>
  <si>
    <t>0990</t>
  </si>
  <si>
    <t>Інші програми та заходи у сфері освіти</t>
  </si>
  <si>
    <t>Програма "Молодь Піщанської громади" на 2019-2021 роки</t>
  </si>
  <si>
    <t>(від 20.12.2018   № 8-9/VІІ)</t>
  </si>
  <si>
    <t>0615031</t>
  </si>
  <si>
    <t>3133</t>
  </si>
  <si>
    <t>Інші заходи та заклади молодіжної політики</t>
  </si>
  <si>
    <t xml:space="preserve">Цільова комплексна програма розвитку фізичної культури та спорту у Піщанській об'єднаній територіальній громаді на 2019-2023 роки </t>
  </si>
  <si>
    <t>(від 20.12.2018   № 12-9/VІІ)</t>
  </si>
  <si>
    <t>5031</t>
  </si>
  <si>
    <t>0810</t>
  </si>
  <si>
    <t>Утримання та навчально-тренувальна робота комунальних дитячо-юнацьких спортивних шкіл</t>
  </si>
  <si>
    <t>0615041</t>
  </si>
  <si>
    <t>Утримання та фінансова підтримка спортивних споруд</t>
  </si>
  <si>
    <t>0615062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</si>
  <si>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</si>
  <si>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</si>
  <si>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Цільова програма “Бюджет участі (громадський бюджет) Піщанської сільської об`єднаної територіальної громади на 2019-2022 роки”</t>
  </si>
  <si>
    <t>від 20.08.2019 № 11-23/VII</t>
  </si>
  <si>
    <t>0611020</t>
  </si>
  <si>
    <t>1020</t>
  </si>
  <si>
    <t>0921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</si>
  <si>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</si>
  <si>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Секретар сільської ради</t>
  </si>
  <si>
    <t>Фоменко Т.І.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</si>
</sst>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11">
    <xf numFmtId="0" fontId="0" fillId="0" borderId="0" xfId="0"/>
    <xf numFmtId="0" fontId="2" fillId="2" borderId="0" xfId="1" applyNumberFormat="1" applyFont="1" applyFill="1" applyAlignment="1" applyProtection="1">
      <alignment horizontal="center" vertical="center" wrapText="1"/>
    </xf>
    <xf numFmtId="0" fontId="3" fillId="2" borderId="0" xfId="1" applyNumberFormat="1" applyFont="1" applyFill="1" applyAlignment="1" applyProtection="1">
      <alignment horizontal="center" vertical="center" wrapText="1"/>
    </xf>
    <xf numFmtId="4" fontId="2" fillId="2" borderId="0" xfId="1" applyNumberFormat="1" applyFont="1" applyFill="1" applyAlignment="1" applyProtection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2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1" quotePrefix="1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center" vertical="center" wrapText="1"/>
    </xf>
    <xf numFmtId="4" fontId="3" fillId="2" borderId="0" xfId="1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1" quotePrefix="1" applyNumberFormat="1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 applyProtection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4" fontId="5" fillId="2" borderId="2" xfId="2" applyNumberFormat="1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4" fontId="3" fillId="2" borderId="2" xfId="2" applyNumberFormat="1" applyFont="1" applyFill="1" applyBorder="1" applyAlignment="1" applyProtection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4" fontId="3" fillId="2" borderId="2" xfId="2" applyNumberFormat="1" applyFont="1" applyFill="1" applyBorder="1" applyAlignment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5" fillId="2" borderId="2" xfId="1" applyNumberFormat="1" applyFont="1" applyFill="1" applyBorder="1" applyAlignment="1" applyProtection="1">
      <alignment horizontal="center" vertical="center" wrapText="1"/>
    </xf>
    <xf numFmtId="0" fontId="7" fillId="2" borderId="2" xfId="2" applyFont="1" applyFill="1" applyBorder="1" applyAlignment="1" applyProtection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6" fillId="2" borderId="0" xfId="2" applyFont="1" applyFill="1" applyAlignment="1" applyProtection="1">
      <alignment horizontal="center" vertical="center" wrapText="1"/>
      <protection locked="0"/>
    </xf>
    <xf numFmtId="49" fontId="3" fillId="2" borderId="2" xfId="2" applyNumberFormat="1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6" fillId="2" borderId="0" xfId="2" applyNumberFormat="1" applyFont="1" applyFill="1" applyAlignment="1" applyProtection="1">
      <alignment horizontal="center" vertical="center" wrapText="1"/>
      <protection locked="0"/>
    </xf>
    <xf numFmtId="49" fontId="5" fillId="2" borderId="2" xfId="2" applyNumberFormat="1" applyFont="1" applyFill="1" applyBorder="1" applyAlignment="1" applyProtection="1">
      <alignment horizontal="center" vertical="center" wrapText="1"/>
    </xf>
    <xf numFmtId="4" fontId="2" fillId="2" borderId="0" xfId="2" applyNumberFormat="1" applyFont="1" applyFill="1" applyAlignment="1" applyProtection="1">
      <alignment horizontal="center" vertical="center" wrapText="1"/>
      <protection locked="0"/>
    </xf>
    <xf numFmtId="49" fontId="2" fillId="2" borderId="2" xfId="2" quotePrefix="1" applyNumberFormat="1" applyFont="1" applyFill="1" applyBorder="1" applyAlignment="1" applyProtection="1">
      <alignment horizontal="left" vertical="center" wrapText="1"/>
    </xf>
    <xf numFmtId="0" fontId="2" fillId="2" borderId="2" xfId="2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left" vertical="center" wrapText="1"/>
      <protection locked="0"/>
    </xf>
    <xf numFmtId="49" fontId="2" fillId="2" borderId="2" xfId="2" applyNumberFormat="1" applyFont="1" applyFill="1" applyBorder="1" applyAlignment="1" applyProtection="1">
      <alignment horizontal="left" vertical="center" wrapText="1"/>
    </xf>
    <xf numFmtId="4" fontId="5" fillId="2" borderId="2" xfId="2" applyNumberFormat="1" applyFont="1" applyFill="1" applyBorder="1" applyAlignment="1" applyProtection="1">
      <alignment horizontal="right" vertical="center" wrapText="1"/>
    </xf>
    <xf numFmtId="4" fontId="8" fillId="2" borderId="0" xfId="2" applyNumberFormat="1" applyFont="1" applyFill="1" applyAlignment="1" applyProtection="1">
      <alignment vertical="center" wrapText="1"/>
      <protection locked="0"/>
    </xf>
    <xf numFmtId="0" fontId="8" fillId="2" borderId="0" xfId="2" applyFont="1" applyFill="1" applyAlignment="1" applyProtection="1">
      <alignment vertical="center" wrapText="1"/>
      <protection locked="0"/>
    </xf>
    <xf numFmtId="4" fontId="3" fillId="2" borderId="2" xfId="2" applyNumberFormat="1" applyFont="1" applyFill="1" applyBorder="1" applyAlignment="1" applyProtection="1">
      <alignment horizontal="right" vertical="center" wrapText="1"/>
    </xf>
    <xf numFmtId="4" fontId="3" fillId="2" borderId="2" xfId="2" applyNumberFormat="1" applyFont="1" applyFill="1" applyBorder="1" applyAlignment="1">
      <alignment horizontal="right" vertical="center" wrapText="1"/>
    </xf>
    <xf numFmtId="3" fontId="3" fillId="2" borderId="2" xfId="2" applyNumberFormat="1" applyFont="1" applyFill="1" applyBorder="1" applyAlignment="1">
      <alignment horizontal="right" vertical="center" wrapText="1"/>
    </xf>
    <xf numFmtId="3" fontId="3" fillId="2" borderId="2" xfId="1" applyNumberFormat="1" applyFont="1" applyFill="1" applyBorder="1" applyAlignment="1">
      <alignment horizontal="right" vertical="center" wrapText="1"/>
    </xf>
    <xf numFmtId="0" fontId="4" fillId="2" borderId="0" xfId="2" applyFont="1" applyFill="1" applyAlignment="1" applyProtection="1">
      <alignment vertical="center" wrapText="1"/>
      <protection locked="0"/>
    </xf>
    <xf numFmtId="3" fontId="3" fillId="2" borderId="2" xfId="2" applyNumberFormat="1" applyFont="1" applyFill="1" applyBorder="1" applyAlignment="1" applyProtection="1">
      <alignment horizontal="right" vertical="center" wrapText="1"/>
    </xf>
    <xf numFmtId="4" fontId="2" fillId="2" borderId="2" xfId="2" applyNumberFormat="1" applyFont="1" applyFill="1" applyBorder="1" applyAlignment="1">
      <alignment horizontal="right" vertical="center" wrapText="1"/>
    </xf>
    <xf numFmtId="0" fontId="2" fillId="2" borderId="2" xfId="2" applyNumberFormat="1" applyFont="1" applyFill="1" applyBorder="1" applyAlignment="1" applyProtection="1">
      <alignment vertical="center" wrapText="1"/>
    </xf>
    <xf numFmtId="4" fontId="6" fillId="2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0" xfId="2" applyFont="1" applyFill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5" fillId="2" borderId="2" xfId="1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4" fontId="3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4" fontId="5" fillId="2" borderId="2" xfId="2" applyNumberFormat="1" applyFont="1" applyFill="1" applyBorder="1" applyAlignment="1">
      <alignment horizontal="center" vertical="center" wrapText="1"/>
    </xf>
    <xf numFmtId="4" fontId="7" fillId="2" borderId="2" xfId="2" applyNumberFormat="1" applyFont="1" applyFill="1" applyBorder="1" applyAlignment="1" applyProtection="1">
      <alignment horizontal="center" vertical="center" wrapText="1"/>
    </xf>
    <xf numFmtId="4" fontId="6" fillId="2" borderId="2" xfId="2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 applyProtection="1">
      <alignment horizontal="left" vertical="center" wrapText="1"/>
    </xf>
    <xf numFmtId="0" fontId="2" fillId="2" borderId="2" xfId="0" quotePrefix="1" applyFont="1" applyFill="1" applyBorder="1" applyAlignment="1">
      <alignment horizontal="left" vertical="center" wrapText="1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center" vertical="center" wrapText="1"/>
    </xf>
    <xf numFmtId="49" fontId="6" fillId="2" borderId="2" xfId="2" applyNumberFormat="1" applyFont="1" applyFill="1" applyBorder="1" applyAlignment="1" applyProtection="1">
      <alignment horizontal="left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2" xfId="2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9" fillId="2" borderId="0" xfId="2" applyFont="1" applyFill="1" applyAlignment="1" applyProtection="1">
      <alignment vertical="center" wrapText="1"/>
      <protection locked="0"/>
    </xf>
    <xf numFmtId="4" fontId="2" fillId="2" borderId="2" xfId="0" applyNumberFormat="1" applyFont="1" applyFill="1" applyBorder="1" applyAlignment="1">
      <alignment horizontal="right" vertical="center" wrapText="1"/>
    </xf>
    <xf numFmtId="4" fontId="6" fillId="2" borderId="2" xfId="1" applyNumberFormat="1" applyFont="1" applyFill="1" applyBorder="1" applyAlignment="1">
      <alignment horizontal="right" vertical="center" wrapText="1"/>
    </xf>
    <xf numFmtId="4" fontId="5" fillId="2" borderId="2" xfId="2" applyNumberFormat="1" applyFont="1" applyFill="1" applyBorder="1" applyAlignment="1">
      <alignment horizontal="right" vertical="center" wrapText="1"/>
    </xf>
    <xf numFmtId="4" fontId="2" fillId="2" borderId="2" xfId="2" applyNumberFormat="1" applyFont="1" applyFill="1" applyBorder="1" applyAlignment="1" applyProtection="1">
      <alignment horizontal="right" vertical="center" wrapText="1"/>
    </xf>
    <xf numFmtId="4" fontId="7" fillId="2" borderId="2" xfId="2" applyNumberFormat="1" applyFont="1" applyFill="1" applyBorder="1" applyAlignment="1" applyProtection="1">
      <alignment horizontal="right" vertical="center" wrapText="1"/>
    </xf>
    <xf numFmtId="4" fontId="6" fillId="2" borderId="2" xfId="2" applyNumberFormat="1" applyFont="1" applyFill="1" applyBorder="1" applyAlignment="1">
      <alignment horizontal="right" vertical="center" wrapText="1"/>
    </xf>
    <xf numFmtId="4" fontId="6" fillId="2" borderId="2" xfId="2" applyNumberFormat="1" applyFont="1" applyFill="1" applyBorder="1" applyAlignment="1" applyProtection="1">
      <alignment horizontal="right" vertical="center" wrapText="1"/>
    </xf>
    <xf numFmtId="4" fontId="10" fillId="2" borderId="0" xfId="2" applyNumberFormat="1" applyFont="1" applyFill="1" applyAlignment="1" applyProtection="1">
      <alignment vertical="center" wrapText="1"/>
      <protection locked="0"/>
    </xf>
    <xf numFmtId="0" fontId="10" fillId="2" borderId="0" xfId="2" applyFont="1" applyFill="1" applyAlignment="1" applyProtection="1">
      <alignment vertical="center" wrapText="1"/>
      <protection locked="0"/>
    </xf>
    <xf numFmtId="4" fontId="7" fillId="2" borderId="0" xfId="2" applyNumberFormat="1" applyFont="1" applyFill="1" applyAlignment="1" applyProtection="1">
      <alignment horizontal="center" vertical="center" wrapText="1"/>
      <protection locked="0"/>
    </xf>
    <xf numFmtId="0" fontId="7" fillId="2" borderId="0" xfId="2" applyFont="1" applyFill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left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4" fontId="3" fillId="2" borderId="0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vertical="center" wrapText="1"/>
    </xf>
    <xf numFmtId="0" fontId="2" fillId="2" borderId="0" xfId="2" applyFont="1" applyFill="1" applyAlignment="1" applyProtection="1">
      <alignment horizontal="center" vertical="center" wrapText="1"/>
    </xf>
    <xf numFmtId="0" fontId="3" fillId="2" borderId="0" xfId="2" applyFont="1" applyFill="1" applyAlignment="1" applyProtection="1">
      <alignment horizontal="center" vertical="center" wrapText="1"/>
    </xf>
    <xf numFmtId="0" fontId="2" fillId="2" borderId="0" xfId="2" applyFont="1" applyFill="1" applyAlignment="1" applyProtection="1">
      <alignment horizontal="center" vertical="center" wrapText="1"/>
    </xf>
    <xf numFmtId="3" fontId="2" fillId="2" borderId="0" xfId="2" applyNumberFormat="1" applyFont="1" applyFill="1" applyAlignment="1" applyProtection="1">
      <alignment horizontal="center" vertical="center" wrapText="1"/>
      <protection locked="0"/>
    </xf>
  </cellXfs>
  <cellStyles count="3">
    <cellStyle name="Обычный" xfId="0" builtinId="0"/>
    <cellStyle name="Обычный_Дод 7 РП 30.01.12" xfId="2"/>
    <cellStyle name="Обычный_Додаток7 програм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view="pageBreakPreview" topLeftCell="B1" zoomScale="60" zoomScaleNormal="75" workbookViewId="0">
      <pane xSplit="4" ySplit="8" topLeftCell="F48" activePane="bottomRight" state="frozen"/>
      <selection activeCell="B1" sqref="B1"/>
      <selection pane="topRight" activeCell="F1" sqref="F1"/>
      <selection pane="bottomLeft" activeCell="B9" sqref="B9"/>
      <selection pane="bottomRight" activeCell="I50" sqref="I50"/>
    </sheetView>
  </sheetViews>
  <sheetFormatPr defaultColWidth="8.42578125" defaultRowHeight="18.75" x14ac:dyDescent="0.2"/>
  <cols>
    <col min="1" max="1" width="18.5703125" style="107" customWidth="1"/>
    <col min="2" max="2" width="16.140625" style="107" customWidth="1"/>
    <col min="3" max="3" width="18.85546875" style="107" customWidth="1"/>
    <col min="4" max="4" width="61.42578125" style="107" customWidth="1"/>
    <col min="5" max="5" width="56.42578125" style="65" customWidth="1"/>
    <col min="6" max="6" width="21.42578125" style="65" customWidth="1"/>
    <col min="7" max="7" width="17.5703125" style="42" customWidth="1"/>
    <col min="8" max="8" width="18.28515625" style="42" customWidth="1"/>
    <col min="9" max="9" width="18.42578125" style="42" customWidth="1"/>
    <col min="10" max="10" width="17.85546875" style="42" customWidth="1"/>
    <col min="11" max="22" width="17.28515625" style="6" customWidth="1"/>
    <col min="23" max="50" width="8.42578125" style="6"/>
    <col min="51" max="68" width="58" style="6" customWidth="1"/>
    <col min="69" max="16384" width="8.42578125" style="6"/>
  </cols>
  <sheetData>
    <row r="1" spans="1:12" x14ac:dyDescent="0.2">
      <c r="A1" s="1"/>
      <c r="B1" s="1"/>
      <c r="C1" s="1"/>
      <c r="D1" s="1"/>
      <c r="E1" s="2"/>
      <c r="F1" s="2"/>
      <c r="G1" s="3"/>
      <c r="H1" s="4" t="s">
        <v>0</v>
      </c>
      <c r="I1" s="4"/>
      <c r="J1" s="4"/>
      <c r="K1" s="5"/>
    </row>
    <row r="2" spans="1:12" ht="16.5" customHeight="1" x14ac:dyDescent="0.2">
      <c r="A2" s="1"/>
      <c r="B2" s="1"/>
      <c r="C2" s="1"/>
      <c r="D2" s="1"/>
      <c r="E2" s="2"/>
      <c r="F2" s="2"/>
      <c r="G2" s="3"/>
      <c r="H2" s="4" t="s">
        <v>1</v>
      </c>
      <c r="I2" s="4"/>
      <c r="J2" s="4"/>
      <c r="K2" s="5"/>
    </row>
    <row r="3" spans="1:12" ht="16.5" customHeight="1" x14ac:dyDescent="0.2">
      <c r="A3" s="1"/>
      <c r="B3" s="1"/>
      <c r="C3" s="1"/>
      <c r="D3" s="1"/>
      <c r="E3" s="2"/>
      <c r="F3" s="2"/>
      <c r="G3" s="3"/>
      <c r="H3" s="7" t="s">
        <v>2</v>
      </c>
      <c r="I3" s="7"/>
      <c r="J3" s="7"/>
    </row>
    <row r="4" spans="1:12" ht="40.5" customHeight="1" x14ac:dyDescent="0.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</row>
    <row r="5" spans="1:12" ht="17.25" customHeight="1" x14ac:dyDescent="0.2">
      <c r="A5" s="9" t="s">
        <v>4</v>
      </c>
      <c r="B5" s="9"/>
      <c r="C5" s="10"/>
      <c r="D5" s="10"/>
      <c r="E5" s="10"/>
      <c r="F5" s="10"/>
      <c r="G5" s="11"/>
      <c r="H5" s="11"/>
      <c r="I5" s="11"/>
      <c r="J5" s="12" t="s">
        <v>5</v>
      </c>
    </row>
    <row r="6" spans="1:12" ht="17.25" customHeight="1" x14ac:dyDescent="0.2">
      <c r="A6" s="13" t="s">
        <v>6</v>
      </c>
      <c r="B6" s="13"/>
      <c r="C6" s="10"/>
      <c r="D6" s="10"/>
      <c r="E6" s="10"/>
      <c r="F6" s="10"/>
      <c r="G6" s="11"/>
      <c r="H6" s="11"/>
      <c r="I6" s="11"/>
      <c r="J6" s="12"/>
    </row>
    <row r="7" spans="1:12" ht="17.25" customHeight="1" x14ac:dyDescent="0.2">
      <c r="A7" s="14" t="s">
        <v>7</v>
      </c>
      <c r="B7" s="14" t="s">
        <v>8</v>
      </c>
      <c r="C7" s="14" t="s">
        <v>9</v>
      </c>
      <c r="D7" s="14" t="s">
        <v>10</v>
      </c>
      <c r="E7" s="15" t="s">
        <v>11</v>
      </c>
      <c r="F7" s="16" t="s">
        <v>12</v>
      </c>
      <c r="G7" s="17" t="s">
        <v>13</v>
      </c>
      <c r="H7" s="17" t="s">
        <v>14</v>
      </c>
      <c r="I7" s="18" t="s">
        <v>15</v>
      </c>
      <c r="J7" s="19"/>
    </row>
    <row r="8" spans="1:12" ht="129" customHeight="1" x14ac:dyDescent="0.2">
      <c r="A8" s="14"/>
      <c r="B8" s="14"/>
      <c r="C8" s="14"/>
      <c r="D8" s="14"/>
      <c r="E8" s="15"/>
      <c r="F8" s="20"/>
      <c r="G8" s="21"/>
      <c r="H8" s="21"/>
      <c r="I8" s="22" t="s">
        <v>13</v>
      </c>
      <c r="J8" s="22" t="s">
        <v>16</v>
      </c>
    </row>
    <row r="9" spans="1:12" ht="56.25" customHeight="1" x14ac:dyDescent="0.2">
      <c r="A9" s="23"/>
      <c r="B9" s="23"/>
      <c r="C9" s="23"/>
      <c r="D9" s="24"/>
      <c r="E9" s="25" t="s">
        <v>17</v>
      </c>
      <c r="F9" s="25" t="s">
        <v>18</v>
      </c>
      <c r="G9" s="26">
        <f>G11+G15+G19</f>
        <v>11641098</v>
      </c>
      <c r="H9" s="26">
        <f>H11+H15+H19</f>
        <v>0</v>
      </c>
      <c r="I9" s="26">
        <f>I11+I15+I19</f>
        <v>11641098</v>
      </c>
      <c r="J9" s="26">
        <f>J11+J15+J19</f>
        <v>11641098</v>
      </c>
    </row>
    <row r="10" spans="1:12" x14ac:dyDescent="0.2">
      <c r="A10" s="23"/>
      <c r="B10" s="23"/>
      <c r="C10" s="23"/>
      <c r="D10" s="24"/>
      <c r="E10" s="27" t="s">
        <v>19</v>
      </c>
      <c r="F10" s="25"/>
      <c r="G10" s="28"/>
      <c r="H10" s="29"/>
      <c r="I10" s="22"/>
      <c r="J10" s="30"/>
    </row>
    <row r="11" spans="1:12" s="35" customFormat="1" ht="25.5" customHeight="1" x14ac:dyDescent="0.2">
      <c r="A11" s="31" t="s">
        <v>20</v>
      </c>
      <c r="B11" s="31"/>
      <c r="C11" s="31"/>
      <c r="D11" s="32" t="s">
        <v>21</v>
      </c>
      <c r="E11" s="33"/>
      <c r="F11" s="33"/>
      <c r="G11" s="34">
        <f>H11+I11</f>
        <v>2497519</v>
      </c>
      <c r="H11" s="34">
        <f>H12</f>
        <v>0</v>
      </c>
      <c r="I11" s="34">
        <f>I12</f>
        <v>2497519</v>
      </c>
      <c r="J11" s="34">
        <f>J12</f>
        <v>2497519</v>
      </c>
    </row>
    <row r="12" spans="1:12" s="35" customFormat="1" ht="26.25" customHeight="1" x14ac:dyDescent="0.2">
      <c r="A12" s="36" t="s">
        <v>22</v>
      </c>
      <c r="B12" s="36"/>
      <c r="C12" s="36"/>
      <c r="D12" s="37" t="s">
        <v>21</v>
      </c>
      <c r="E12" s="33"/>
      <c r="F12" s="33"/>
      <c r="G12" s="34">
        <f>H12+I12</f>
        <v>2497519</v>
      </c>
      <c r="H12" s="34">
        <f>SUM(H13:H13)</f>
        <v>0</v>
      </c>
      <c r="I12" s="34">
        <f>SUM(I13:I14)</f>
        <v>2497519</v>
      </c>
      <c r="J12" s="34">
        <f>SUM(J13:J14)</f>
        <v>2497519</v>
      </c>
    </row>
    <row r="13" spans="1:12" s="35" customFormat="1" ht="39.75" customHeight="1" x14ac:dyDescent="0.2">
      <c r="A13" s="23" t="s">
        <v>23</v>
      </c>
      <c r="B13" s="23" t="s">
        <v>24</v>
      </c>
      <c r="C13" s="23" t="s">
        <v>25</v>
      </c>
      <c r="D13" s="38" t="s">
        <v>26</v>
      </c>
      <c r="E13" s="27"/>
      <c r="F13" s="27"/>
      <c r="G13" s="39">
        <f>H13+I13</f>
        <v>1883119</v>
      </c>
      <c r="H13" s="39">
        <v>0</v>
      </c>
      <c r="I13" s="39">
        <v>1883119</v>
      </c>
      <c r="J13" s="39">
        <f>I13</f>
        <v>1883119</v>
      </c>
      <c r="K13" s="39">
        <v>1918619</v>
      </c>
      <c r="L13" s="40">
        <f>K13-I13</f>
        <v>35500</v>
      </c>
    </row>
    <row r="14" spans="1:12" s="35" customFormat="1" ht="39.75" customHeight="1" x14ac:dyDescent="0.2">
      <c r="A14" s="23" t="s">
        <v>27</v>
      </c>
      <c r="B14" s="23" t="s">
        <v>28</v>
      </c>
      <c r="C14" s="23" t="s">
        <v>25</v>
      </c>
      <c r="D14" s="38" t="s">
        <v>29</v>
      </c>
      <c r="E14" s="27"/>
      <c r="F14" s="27"/>
      <c r="G14" s="39">
        <f>H14+I14</f>
        <v>614400</v>
      </c>
      <c r="H14" s="39"/>
      <c r="I14" s="39">
        <f>370000+244400</f>
        <v>614400</v>
      </c>
      <c r="J14" s="39">
        <f>I14</f>
        <v>614400</v>
      </c>
    </row>
    <row r="15" spans="1:12" ht="45.75" customHeight="1" x14ac:dyDescent="0.2">
      <c r="A15" s="36" t="s">
        <v>30</v>
      </c>
      <c r="B15" s="23"/>
      <c r="C15" s="23"/>
      <c r="D15" s="41" t="s">
        <v>31</v>
      </c>
      <c r="E15" s="25"/>
      <c r="F15" s="25"/>
      <c r="G15" s="28">
        <f>G16</f>
        <v>498049</v>
      </c>
      <c r="H15" s="28">
        <f>H16</f>
        <v>0</v>
      </c>
      <c r="I15" s="28">
        <f>I16</f>
        <v>498049</v>
      </c>
      <c r="J15" s="28">
        <f>J16</f>
        <v>498049</v>
      </c>
      <c r="K15" s="42"/>
    </row>
    <row r="16" spans="1:12" ht="40.5" customHeight="1" x14ac:dyDescent="0.2">
      <c r="A16" s="36" t="s">
        <v>32</v>
      </c>
      <c r="B16" s="23"/>
      <c r="C16" s="23"/>
      <c r="D16" s="41" t="s">
        <v>31</v>
      </c>
      <c r="E16" s="25"/>
      <c r="F16" s="25"/>
      <c r="G16" s="28">
        <f>H16+I16</f>
        <v>498049</v>
      </c>
      <c r="H16" s="30">
        <f>H17</f>
        <v>0</v>
      </c>
      <c r="I16" s="30">
        <f>I17+I18</f>
        <v>498049</v>
      </c>
      <c r="J16" s="30">
        <f>J17+J18</f>
        <v>498049</v>
      </c>
      <c r="K16" s="42"/>
    </row>
    <row r="17" spans="1:11" ht="30.75" customHeight="1" x14ac:dyDescent="0.2">
      <c r="A17" s="23" t="s">
        <v>33</v>
      </c>
      <c r="B17" s="23" t="s">
        <v>34</v>
      </c>
      <c r="C17" s="23" t="s">
        <v>25</v>
      </c>
      <c r="D17" s="43" t="s">
        <v>35</v>
      </c>
      <c r="E17" s="25"/>
      <c r="F17" s="25"/>
      <c r="G17" s="28">
        <f>H17+I17</f>
        <v>349559</v>
      </c>
      <c r="H17" s="29">
        <v>0</v>
      </c>
      <c r="I17" s="29">
        <f>549559-200000</f>
        <v>349559</v>
      </c>
      <c r="J17" s="29">
        <f>I17</f>
        <v>349559</v>
      </c>
      <c r="K17" s="42"/>
    </row>
    <row r="18" spans="1:11" ht="62.25" customHeight="1" x14ac:dyDescent="0.2">
      <c r="A18" s="23" t="s">
        <v>36</v>
      </c>
      <c r="B18" s="23" t="s">
        <v>37</v>
      </c>
      <c r="C18" s="23" t="s">
        <v>38</v>
      </c>
      <c r="D18" s="43" t="s">
        <v>39</v>
      </c>
      <c r="E18" s="25"/>
      <c r="F18" s="25"/>
      <c r="G18" s="28">
        <f>H18+I18</f>
        <v>148490</v>
      </c>
      <c r="H18" s="29">
        <v>0</v>
      </c>
      <c r="I18" s="29">
        <v>148490</v>
      </c>
      <c r="J18" s="29">
        <f>I18</f>
        <v>148490</v>
      </c>
      <c r="K18" s="42"/>
    </row>
    <row r="19" spans="1:11" ht="40.5" customHeight="1" x14ac:dyDescent="0.2">
      <c r="A19" s="36" t="s">
        <v>40</v>
      </c>
      <c r="B19" s="36"/>
      <c r="C19" s="36"/>
      <c r="D19" s="41" t="s">
        <v>41</v>
      </c>
      <c r="E19" s="44"/>
      <c r="F19" s="44"/>
      <c r="G19" s="28">
        <f>G20</f>
        <v>8645530</v>
      </c>
      <c r="H19" s="28">
        <f>H20</f>
        <v>0</v>
      </c>
      <c r="I19" s="28">
        <f>I20</f>
        <v>8645530</v>
      </c>
      <c r="J19" s="28">
        <f>J20</f>
        <v>8645530</v>
      </c>
      <c r="K19" s="42"/>
    </row>
    <row r="20" spans="1:11" ht="46.5" customHeight="1" x14ac:dyDescent="0.2">
      <c r="A20" s="36" t="s">
        <v>42</v>
      </c>
      <c r="B20" s="36"/>
      <c r="C20" s="36"/>
      <c r="D20" s="41" t="s">
        <v>41</v>
      </c>
      <c r="E20" s="6"/>
      <c r="F20" s="25"/>
      <c r="G20" s="28">
        <f>H20+I20</f>
        <v>8645530</v>
      </c>
      <c r="H20" s="30">
        <f>H21</f>
        <v>0</v>
      </c>
      <c r="I20" s="30">
        <f>SUM(I21:I22)</f>
        <v>8645530</v>
      </c>
      <c r="J20" s="30">
        <f>SUM(J21:J22)</f>
        <v>8645530</v>
      </c>
      <c r="K20" s="42"/>
    </row>
    <row r="21" spans="1:11" ht="29.25" customHeight="1" x14ac:dyDescent="0.2">
      <c r="A21" s="45">
        <v>1017324</v>
      </c>
      <c r="B21" s="45">
        <v>7324</v>
      </c>
      <c r="C21" s="46" t="s">
        <v>25</v>
      </c>
      <c r="D21" s="47" t="s">
        <v>43</v>
      </c>
      <c r="E21" s="48"/>
      <c r="F21" s="25"/>
      <c r="G21" s="28">
        <f>H21+I21</f>
        <v>250000</v>
      </c>
      <c r="H21" s="29">
        <v>0</v>
      </c>
      <c r="I21" s="29">
        <v>250000</v>
      </c>
      <c r="J21" s="29">
        <f>I21</f>
        <v>250000</v>
      </c>
      <c r="K21" s="42"/>
    </row>
    <row r="22" spans="1:11" ht="66" customHeight="1" x14ac:dyDescent="0.2">
      <c r="A22" s="45">
        <v>1017363</v>
      </c>
      <c r="B22" s="45">
        <v>7363</v>
      </c>
      <c r="C22" s="46" t="s">
        <v>38</v>
      </c>
      <c r="D22" s="47" t="s">
        <v>39</v>
      </c>
      <c r="E22" s="49"/>
      <c r="F22" s="25"/>
      <c r="G22" s="28">
        <f>H22+I22</f>
        <v>8395530</v>
      </c>
      <c r="H22" s="29">
        <v>0</v>
      </c>
      <c r="I22" s="29">
        <f>8151000+244530</f>
        <v>8395530</v>
      </c>
      <c r="J22" s="29">
        <f>I22</f>
        <v>8395530</v>
      </c>
      <c r="K22" s="42"/>
    </row>
    <row r="23" spans="1:11" s="53" customFormat="1" ht="57" customHeight="1" x14ac:dyDescent="0.2">
      <c r="A23" s="23"/>
      <c r="B23" s="23"/>
      <c r="C23" s="23"/>
      <c r="D23" s="50"/>
      <c r="E23" s="25" t="s">
        <v>44</v>
      </c>
      <c r="F23" s="25" t="s">
        <v>45</v>
      </c>
      <c r="G23" s="51">
        <f>G25</f>
        <v>10360</v>
      </c>
      <c r="H23" s="51">
        <f>H25</f>
        <v>10360</v>
      </c>
      <c r="I23" s="51">
        <f>I25</f>
        <v>0</v>
      </c>
      <c r="J23" s="51">
        <f>J25</f>
        <v>0</v>
      </c>
      <c r="K23" s="52"/>
    </row>
    <row r="24" spans="1:11" s="53" customFormat="1" ht="16.5" customHeight="1" x14ac:dyDescent="0.2">
      <c r="A24" s="23"/>
      <c r="B24" s="23"/>
      <c r="C24" s="23"/>
      <c r="D24" s="50"/>
      <c r="E24" s="25" t="s">
        <v>19</v>
      </c>
      <c r="F24" s="25"/>
      <c r="G24" s="54"/>
      <c r="H24" s="55"/>
      <c r="I24" s="56"/>
      <c r="J24" s="56"/>
      <c r="K24" s="52"/>
    </row>
    <row r="25" spans="1:11" s="58" customFormat="1" ht="27.75" customHeight="1" x14ac:dyDescent="0.2">
      <c r="A25" s="31" t="s">
        <v>20</v>
      </c>
      <c r="B25" s="31"/>
      <c r="C25" s="31"/>
      <c r="D25" s="32" t="s">
        <v>21</v>
      </c>
      <c r="E25" s="25"/>
      <c r="F25" s="25"/>
      <c r="G25" s="54">
        <f>G26</f>
        <v>10360</v>
      </c>
      <c r="H25" s="54">
        <f>H26</f>
        <v>10360</v>
      </c>
      <c r="I25" s="57"/>
      <c r="J25" s="56"/>
    </row>
    <row r="26" spans="1:11" s="58" customFormat="1" ht="25.5" customHeight="1" x14ac:dyDescent="0.2">
      <c r="A26" s="36" t="s">
        <v>22</v>
      </c>
      <c r="B26" s="36"/>
      <c r="C26" s="36"/>
      <c r="D26" s="37" t="s">
        <v>21</v>
      </c>
      <c r="E26" s="25"/>
      <c r="F26" s="25"/>
      <c r="G26" s="54">
        <f>H26</f>
        <v>10360</v>
      </c>
      <c r="H26" s="54">
        <f>SUM(H27:H27)</f>
        <v>10360</v>
      </c>
      <c r="I26" s="59"/>
      <c r="J26" s="59"/>
    </row>
    <row r="27" spans="1:11" s="58" customFormat="1" ht="34.5" customHeight="1" x14ac:dyDescent="0.2">
      <c r="A27" s="23" t="s">
        <v>46</v>
      </c>
      <c r="B27" s="23" t="s">
        <v>47</v>
      </c>
      <c r="C27" s="23" t="s">
        <v>48</v>
      </c>
      <c r="D27" s="50" t="s">
        <v>49</v>
      </c>
      <c r="E27" s="25"/>
      <c r="F27" s="25"/>
      <c r="G27" s="54">
        <f>H27+I27</f>
        <v>10360</v>
      </c>
      <c r="H27" s="60">
        <v>10360</v>
      </c>
      <c r="I27" s="57"/>
      <c r="J27" s="56"/>
    </row>
    <row r="28" spans="1:11" ht="59.25" customHeight="1" x14ac:dyDescent="0.2">
      <c r="A28" s="23"/>
      <c r="B28" s="23"/>
      <c r="C28" s="23"/>
      <c r="D28" s="24"/>
      <c r="E28" s="25" t="s">
        <v>50</v>
      </c>
      <c r="F28" s="25" t="s">
        <v>51</v>
      </c>
      <c r="G28" s="26">
        <f>G30</f>
        <v>2088500</v>
      </c>
      <c r="H28" s="26">
        <f>H30</f>
        <v>2088500</v>
      </c>
      <c r="I28" s="26">
        <f>I30</f>
        <v>0</v>
      </c>
      <c r="J28" s="26">
        <f>J30</f>
        <v>0</v>
      </c>
    </row>
    <row r="29" spans="1:11" x14ac:dyDescent="0.2">
      <c r="A29" s="23"/>
      <c r="B29" s="23"/>
      <c r="C29" s="23"/>
      <c r="D29" s="24"/>
      <c r="E29" s="27" t="s">
        <v>19</v>
      </c>
      <c r="F29" s="25"/>
      <c r="G29" s="28"/>
      <c r="H29" s="29"/>
      <c r="I29" s="22"/>
      <c r="J29" s="30"/>
    </row>
    <row r="30" spans="1:11" s="35" customFormat="1" ht="29.25" customHeight="1" x14ac:dyDescent="0.2">
      <c r="A30" s="31" t="s">
        <v>20</v>
      </c>
      <c r="B30" s="31"/>
      <c r="C30" s="31"/>
      <c r="D30" s="32" t="s">
        <v>21</v>
      </c>
      <c r="E30" s="33"/>
      <c r="F30" s="33"/>
      <c r="G30" s="34">
        <f>G31</f>
        <v>2088500</v>
      </c>
      <c r="H30" s="34">
        <f>H31</f>
        <v>2088500</v>
      </c>
      <c r="I30" s="34">
        <f>I31</f>
        <v>0</v>
      </c>
      <c r="J30" s="34">
        <f>J31</f>
        <v>0</v>
      </c>
    </row>
    <row r="31" spans="1:11" s="35" customFormat="1" ht="28.5" customHeight="1" x14ac:dyDescent="0.2">
      <c r="A31" s="36" t="s">
        <v>22</v>
      </c>
      <c r="B31" s="36"/>
      <c r="C31" s="36"/>
      <c r="D31" s="37" t="s">
        <v>21</v>
      </c>
      <c r="E31" s="33"/>
      <c r="F31" s="33"/>
      <c r="G31" s="34">
        <f>SUM(G32:G37)</f>
        <v>2088500</v>
      </c>
      <c r="H31" s="34">
        <f>SUM(H32:H37)</f>
        <v>2088500</v>
      </c>
      <c r="I31" s="34">
        <f>SUM(I32:I37)</f>
        <v>0</v>
      </c>
      <c r="J31" s="34">
        <f>SUM(J32:J37)</f>
        <v>0</v>
      </c>
    </row>
    <row r="32" spans="1:11" s="35" customFormat="1" ht="39.75" customHeight="1" x14ac:dyDescent="0.2">
      <c r="A32" s="23" t="s">
        <v>52</v>
      </c>
      <c r="B32" s="23" t="s">
        <v>53</v>
      </c>
      <c r="C32" s="23" t="s">
        <v>54</v>
      </c>
      <c r="D32" s="61" t="s">
        <v>55</v>
      </c>
      <c r="E32" s="33"/>
      <c r="F32" s="33"/>
      <c r="G32" s="39">
        <f t="shared" ref="G32:G37" si="0">H32</f>
        <v>2100</v>
      </c>
      <c r="H32" s="39">
        <v>2100</v>
      </c>
      <c r="I32" s="62"/>
      <c r="J32" s="62"/>
    </row>
    <row r="33" spans="1:11" s="35" customFormat="1" ht="59.25" customHeight="1" x14ac:dyDescent="0.2">
      <c r="A33" s="23" t="s">
        <v>56</v>
      </c>
      <c r="B33" s="23" t="s">
        <v>57</v>
      </c>
      <c r="C33" s="23" t="s">
        <v>54</v>
      </c>
      <c r="D33" s="61" t="s">
        <v>58</v>
      </c>
      <c r="E33" s="33"/>
      <c r="F33" s="33"/>
      <c r="G33" s="39">
        <f t="shared" si="0"/>
        <v>100000</v>
      </c>
      <c r="H33" s="39">
        <f>350000-250000</f>
        <v>100000</v>
      </c>
      <c r="I33" s="62"/>
      <c r="J33" s="62"/>
    </row>
    <row r="34" spans="1:11" s="35" customFormat="1" ht="44.25" customHeight="1" x14ac:dyDescent="0.2">
      <c r="A34" s="23" t="s">
        <v>59</v>
      </c>
      <c r="B34" s="23" t="s">
        <v>60</v>
      </c>
      <c r="C34" s="23" t="s">
        <v>54</v>
      </c>
      <c r="D34" s="61" t="s">
        <v>61</v>
      </c>
      <c r="E34" s="33"/>
      <c r="F34" s="33"/>
      <c r="G34" s="39">
        <f t="shared" si="0"/>
        <v>6000</v>
      </c>
      <c r="H34" s="39">
        <v>6000</v>
      </c>
      <c r="I34" s="62"/>
      <c r="J34" s="62"/>
    </row>
    <row r="35" spans="1:11" s="35" customFormat="1" ht="44.25" customHeight="1" x14ac:dyDescent="0.2">
      <c r="A35" s="23" t="s">
        <v>62</v>
      </c>
      <c r="B35" s="23">
        <v>3242</v>
      </c>
      <c r="C35" s="23" t="s">
        <v>63</v>
      </c>
      <c r="D35" s="61" t="s">
        <v>64</v>
      </c>
      <c r="E35" s="33"/>
      <c r="F35" s="33"/>
      <c r="G35" s="39">
        <f>H35</f>
        <v>1627600</v>
      </c>
      <c r="H35" s="39">
        <f>1667800-24000-16200</f>
        <v>1627600</v>
      </c>
      <c r="I35" s="62"/>
      <c r="J35" s="62"/>
    </row>
    <row r="36" spans="1:11" s="35" customFormat="1" ht="30" customHeight="1" x14ac:dyDescent="0.2">
      <c r="A36" s="23" t="s">
        <v>65</v>
      </c>
      <c r="B36" s="23" t="s">
        <v>66</v>
      </c>
      <c r="C36" s="23" t="s">
        <v>47</v>
      </c>
      <c r="D36" s="61" t="s">
        <v>67</v>
      </c>
      <c r="E36" s="33"/>
      <c r="F36" s="33"/>
      <c r="G36" s="39">
        <f t="shared" si="0"/>
        <v>300000</v>
      </c>
      <c r="H36" s="39">
        <v>300000</v>
      </c>
      <c r="I36" s="62"/>
      <c r="J36" s="62"/>
    </row>
    <row r="37" spans="1:11" s="35" customFormat="1" ht="30" customHeight="1" x14ac:dyDescent="0.2">
      <c r="A37" s="23" t="s">
        <v>68</v>
      </c>
      <c r="B37" s="23" t="s">
        <v>69</v>
      </c>
      <c r="C37" s="23" t="s">
        <v>47</v>
      </c>
      <c r="D37" s="61" t="s">
        <v>70</v>
      </c>
      <c r="E37" s="33"/>
      <c r="F37" s="33"/>
      <c r="G37" s="39">
        <f t="shared" si="0"/>
        <v>52800</v>
      </c>
      <c r="H37" s="39">
        <v>52800</v>
      </c>
      <c r="I37" s="62"/>
      <c r="J37" s="62"/>
    </row>
    <row r="38" spans="1:11" s="35" customFormat="1" ht="47.25" customHeight="1" x14ac:dyDescent="0.2">
      <c r="A38" s="23"/>
      <c r="B38" s="23"/>
      <c r="C38" s="23"/>
      <c r="D38" s="23"/>
      <c r="E38" s="63" t="s">
        <v>71</v>
      </c>
      <c r="F38" s="25" t="s">
        <v>72</v>
      </c>
      <c r="G38" s="26">
        <f>G40</f>
        <v>110000</v>
      </c>
      <c r="H38" s="26">
        <f>H40</f>
        <v>110000</v>
      </c>
      <c r="I38" s="26">
        <f>I40</f>
        <v>0</v>
      </c>
      <c r="J38" s="26">
        <f>J40</f>
        <v>0</v>
      </c>
      <c r="K38" s="42"/>
    </row>
    <row r="39" spans="1:11" x14ac:dyDescent="0.2">
      <c r="A39" s="23"/>
      <c r="B39" s="23"/>
      <c r="C39" s="23"/>
      <c r="D39" s="23"/>
      <c r="E39" s="64" t="s">
        <v>19</v>
      </c>
      <c r="F39" s="25"/>
      <c r="G39" s="28"/>
      <c r="H39" s="28"/>
      <c r="I39" s="29"/>
      <c r="J39" s="30"/>
      <c r="K39" s="42"/>
    </row>
    <row r="40" spans="1:11" s="65" customFormat="1" ht="39.75" customHeight="1" x14ac:dyDescent="0.2">
      <c r="A40" s="36" t="s">
        <v>40</v>
      </c>
      <c r="B40" s="36"/>
      <c r="C40" s="36"/>
      <c r="D40" s="41" t="s">
        <v>41</v>
      </c>
      <c r="E40" s="25"/>
      <c r="F40" s="25"/>
      <c r="G40" s="28">
        <f>G41</f>
        <v>110000</v>
      </c>
      <c r="H40" s="28">
        <f>H41</f>
        <v>110000</v>
      </c>
      <c r="I40" s="28">
        <f>I41</f>
        <v>0</v>
      </c>
      <c r="J40" s="28">
        <f>J41</f>
        <v>0</v>
      </c>
      <c r="K40" s="42"/>
    </row>
    <row r="41" spans="1:11" s="65" customFormat="1" ht="45" customHeight="1" x14ac:dyDescent="0.2">
      <c r="A41" s="36" t="s">
        <v>42</v>
      </c>
      <c r="B41" s="36"/>
      <c r="C41" s="36"/>
      <c r="D41" s="41" t="s">
        <v>41</v>
      </c>
      <c r="E41" s="25"/>
      <c r="F41" s="25"/>
      <c r="G41" s="28">
        <f>H41+I41</f>
        <v>110000</v>
      </c>
      <c r="H41" s="28">
        <f>H43+H42</f>
        <v>110000</v>
      </c>
      <c r="I41" s="28">
        <f>I43+I42</f>
        <v>0</v>
      </c>
      <c r="J41" s="28">
        <f>J43+J42</f>
        <v>0</v>
      </c>
      <c r="K41" s="42"/>
    </row>
    <row r="42" spans="1:11" ht="59.25" customHeight="1" x14ac:dyDescent="0.2">
      <c r="A42" s="23" t="s">
        <v>73</v>
      </c>
      <c r="B42" s="23" t="s">
        <v>74</v>
      </c>
      <c r="C42" s="23" t="s">
        <v>75</v>
      </c>
      <c r="D42" s="38" t="s">
        <v>76</v>
      </c>
      <c r="E42" s="44"/>
      <c r="F42" s="44"/>
      <c r="G42" s="28">
        <f>H42+I42</f>
        <v>25000</v>
      </c>
      <c r="H42" s="66">
        <v>25000</v>
      </c>
      <c r="I42" s="29">
        <v>0</v>
      </c>
      <c r="J42" s="29">
        <f>I42</f>
        <v>0</v>
      </c>
      <c r="K42" s="42"/>
    </row>
    <row r="43" spans="1:11" ht="30" customHeight="1" x14ac:dyDescent="0.2">
      <c r="A43" s="67" t="s">
        <v>77</v>
      </c>
      <c r="B43" s="67" t="s">
        <v>78</v>
      </c>
      <c r="C43" s="67" t="s">
        <v>79</v>
      </c>
      <c r="D43" s="68" t="s">
        <v>80</v>
      </c>
      <c r="E43" s="25"/>
      <c r="F43" s="25"/>
      <c r="G43" s="28">
        <f>H43+I43</f>
        <v>85000</v>
      </c>
      <c r="H43" s="29">
        <f>100000-15000</f>
        <v>85000</v>
      </c>
      <c r="I43" s="29"/>
      <c r="J43" s="29"/>
      <c r="K43" s="42"/>
    </row>
    <row r="44" spans="1:11" s="35" customFormat="1" ht="102.75" customHeight="1" x14ac:dyDescent="0.2">
      <c r="A44" s="67"/>
      <c r="B44" s="67"/>
      <c r="C44" s="23"/>
      <c r="D44" s="64"/>
      <c r="E44" s="25" t="s">
        <v>81</v>
      </c>
      <c r="F44" s="25" t="s">
        <v>82</v>
      </c>
      <c r="G44" s="26">
        <f>H44+I44</f>
        <v>9375645</v>
      </c>
      <c r="H44" s="69">
        <f>H46</f>
        <v>8018552</v>
      </c>
      <c r="I44" s="69">
        <f>I46</f>
        <v>1357093</v>
      </c>
      <c r="J44" s="69">
        <f>J46</f>
        <v>1279800</v>
      </c>
      <c r="K44" s="40"/>
    </row>
    <row r="45" spans="1:11" ht="19.5" customHeight="1" x14ac:dyDescent="0.2">
      <c r="A45" s="23"/>
      <c r="B45" s="23"/>
      <c r="C45" s="23"/>
      <c r="D45" s="23"/>
      <c r="E45" s="25" t="s">
        <v>83</v>
      </c>
      <c r="F45" s="25"/>
      <c r="G45" s="28"/>
      <c r="H45" s="30"/>
      <c r="I45" s="30"/>
      <c r="J45" s="30"/>
      <c r="K45" s="42"/>
    </row>
    <row r="46" spans="1:11" s="65" customFormat="1" ht="27.75" customHeight="1" x14ac:dyDescent="0.2">
      <c r="A46" s="25" t="s">
        <v>20</v>
      </c>
      <c r="B46" s="25"/>
      <c r="C46" s="25"/>
      <c r="D46" s="70" t="s">
        <v>21</v>
      </c>
      <c r="E46" s="25"/>
      <c r="F46" s="25"/>
      <c r="G46" s="28">
        <f t="shared" ref="G46:G55" si="1">H46+I46</f>
        <v>9375645</v>
      </c>
      <c r="H46" s="28">
        <f>H47</f>
        <v>8018552</v>
      </c>
      <c r="I46" s="28">
        <f>I47</f>
        <v>1357093</v>
      </c>
      <c r="J46" s="28">
        <f>J47</f>
        <v>1279800</v>
      </c>
      <c r="K46" s="71"/>
    </row>
    <row r="47" spans="1:11" ht="23.25" customHeight="1" x14ac:dyDescent="0.2">
      <c r="A47" s="36" t="s">
        <v>22</v>
      </c>
      <c r="B47" s="36"/>
      <c r="C47" s="36"/>
      <c r="D47" s="37" t="s">
        <v>21</v>
      </c>
      <c r="E47" s="25"/>
      <c r="F47" s="25"/>
      <c r="G47" s="28">
        <f>H47+I47</f>
        <v>9375645</v>
      </c>
      <c r="H47" s="30">
        <f>SUM(H48:H55)</f>
        <v>8018552</v>
      </c>
      <c r="I47" s="30">
        <f>SUM(I48:I55)</f>
        <v>1357093</v>
      </c>
      <c r="J47" s="30">
        <f>SUM(J48:J55)</f>
        <v>1279800</v>
      </c>
      <c r="K47" s="42"/>
    </row>
    <row r="48" spans="1:11" ht="44.25" customHeight="1" x14ac:dyDescent="0.2">
      <c r="A48" s="23" t="s">
        <v>84</v>
      </c>
      <c r="B48" s="23" t="s">
        <v>85</v>
      </c>
      <c r="C48" s="23" t="s">
        <v>86</v>
      </c>
      <c r="D48" s="38" t="s">
        <v>87</v>
      </c>
      <c r="E48" s="25"/>
      <c r="F48" s="25"/>
      <c r="G48" s="28">
        <f t="shared" si="1"/>
        <v>424600</v>
      </c>
      <c r="H48" s="29">
        <v>424600</v>
      </c>
      <c r="I48" s="29"/>
      <c r="J48" s="30"/>
      <c r="K48" s="42"/>
    </row>
    <row r="49" spans="1:11" ht="46.5" customHeight="1" x14ac:dyDescent="0.2">
      <c r="A49" s="23" t="s">
        <v>88</v>
      </c>
      <c r="B49" s="23" t="s">
        <v>89</v>
      </c>
      <c r="C49" s="23" t="s">
        <v>86</v>
      </c>
      <c r="D49" s="38" t="s">
        <v>90</v>
      </c>
      <c r="E49" s="25"/>
      <c r="F49" s="25"/>
      <c r="G49" s="28">
        <f>H49+I49</f>
        <v>600000</v>
      </c>
      <c r="H49" s="29">
        <v>600000</v>
      </c>
      <c r="I49" s="29"/>
      <c r="J49" s="30"/>
      <c r="K49" s="42"/>
    </row>
    <row r="50" spans="1:11" s="35" customFormat="1" ht="29.25" customHeight="1" x14ac:dyDescent="0.2">
      <c r="A50" s="23" t="s">
        <v>91</v>
      </c>
      <c r="B50" s="23" t="s">
        <v>92</v>
      </c>
      <c r="C50" s="23" t="s">
        <v>86</v>
      </c>
      <c r="D50" s="50" t="s">
        <v>93</v>
      </c>
      <c r="E50" s="33"/>
      <c r="F50" s="33"/>
      <c r="G50" s="28">
        <f t="shared" si="1"/>
        <v>4184851</v>
      </c>
      <c r="H50" s="29">
        <f>3304451+35500</f>
        <v>3339951</v>
      </c>
      <c r="I50" s="29">
        <f>694510-99510+49900+50000+150000</f>
        <v>844900</v>
      </c>
      <c r="J50" s="29">
        <f>I50</f>
        <v>844900</v>
      </c>
      <c r="K50" s="40"/>
    </row>
    <row r="51" spans="1:11" s="35" customFormat="1" ht="41.25" customHeight="1" x14ac:dyDescent="0.2">
      <c r="A51" s="23" t="s">
        <v>94</v>
      </c>
      <c r="B51" s="23" t="s">
        <v>95</v>
      </c>
      <c r="C51" s="23" t="s">
        <v>96</v>
      </c>
      <c r="D51" s="50" t="s">
        <v>97</v>
      </c>
      <c r="E51" s="33"/>
      <c r="F51" s="33"/>
      <c r="G51" s="28">
        <f t="shared" si="1"/>
        <v>40000</v>
      </c>
      <c r="H51" s="29">
        <v>8000</v>
      </c>
      <c r="I51" s="29">
        <v>32000</v>
      </c>
      <c r="J51" s="29">
        <f>I51</f>
        <v>32000</v>
      </c>
      <c r="K51" s="40"/>
    </row>
    <row r="52" spans="1:11" s="35" customFormat="1" ht="62.25" customHeight="1" x14ac:dyDescent="0.2">
      <c r="A52" s="23" t="s">
        <v>98</v>
      </c>
      <c r="B52" s="23" t="s">
        <v>99</v>
      </c>
      <c r="C52" s="23" t="s">
        <v>96</v>
      </c>
      <c r="D52" s="50" t="s">
        <v>100</v>
      </c>
      <c r="E52" s="72"/>
      <c r="F52" s="72"/>
      <c r="G52" s="28">
        <f t="shared" si="1"/>
        <v>3451300</v>
      </c>
      <c r="H52" s="29">
        <f>3703200-352000+200000-49900-50000</f>
        <v>3451300</v>
      </c>
      <c r="I52" s="29"/>
      <c r="J52" s="30"/>
      <c r="K52" s="40"/>
    </row>
    <row r="53" spans="1:11" s="35" customFormat="1" ht="42" customHeight="1" x14ac:dyDescent="0.2">
      <c r="A53" s="23" t="s">
        <v>101</v>
      </c>
      <c r="B53" s="23" t="s">
        <v>102</v>
      </c>
      <c r="C53" s="23" t="s">
        <v>38</v>
      </c>
      <c r="D53" s="50" t="s">
        <v>103</v>
      </c>
      <c r="E53" s="72"/>
      <c r="F53" s="72"/>
      <c r="G53" s="28">
        <f t="shared" si="1"/>
        <v>402900</v>
      </c>
      <c r="H53" s="29"/>
      <c r="I53" s="29">
        <v>402900</v>
      </c>
      <c r="J53" s="29">
        <f>I53</f>
        <v>402900</v>
      </c>
      <c r="K53" s="40"/>
    </row>
    <row r="54" spans="1:11" s="35" customFormat="1" ht="36" customHeight="1" x14ac:dyDescent="0.2">
      <c r="A54" s="23" t="s">
        <v>104</v>
      </c>
      <c r="B54" s="23" t="s">
        <v>105</v>
      </c>
      <c r="C54" s="23" t="s">
        <v>38</v>
      </c>
      <c r="D54" s="50" t="s">
        <v>106</v>
      </c>
      <c r="E54" s="72"/>
      <c r="F54" s="72"/>
      <c r="G54" s="28">
        <f t="shared" si="1"/>
        <v>194701</v>
      </c>
      <c r="H54" s="29">
        <f>54701+140000</f>
        <v>194701</v>
      </c>
      <c r="I54" s="29"/>
      <c r="J54" s="29"/>
      <c r="K54" s="40"/>
    </row>
    <row r="55" spans="1:11" s="35" customFormat="1" ht="42.75" customHeight="1" x14ac:dyDescent="0.2">
      <c r="A55" s="23" t="s">
        <v>107</v>
      </c>
      <c r="B55" s="23" t="s">
        <v>108</v>
      </c>
      <c r="C55" s="23" t="s">
        <v>109</v>
      </c>
      <c r="D55" s="50" t="s">
        <v>110</v>
      </c>
      <c r="E55" s="72"/>
      <c r="F55" s="72"/>
      <c r="G55" s="28">
        <f t="shared" si="1"/>
        <v>77293</v>
      </c>
      <c r="H55" s="29"/>
      <c r="I55" s="29">
        <v>77293</v>
      </c>
      <c r="J55" s="29"/>
    </row>
    <row r="56" spans="1:11" s="35" customFormat="1" ht="46.5" customHeight="1" x14ac:dyDescent="0.2">
      <c r="A56" s="23"/>
      <c r="B56" s="23"/>
      <c r="C56" s="23"/>
      <c r="D56" s="73"/>
      <c r="E56" s="25" t="s">
        <v>111</v>
      </c>
      <c r="F56" s="25" t="s">
        <v>112</v>
      </c>
      <c r="G56" s="26">
        <f>H56+I56</f>
        <v>24000</v>
      </c>
      <c r="H56" s="74">
        <f>H58</f>
        <v>24000</v>
      </c>
      <c r="I56" s="74">
        <f>I58</f>
        <v>0</v>
      </c>
      <c r="J56" s="74">
        <f>J58</f>
        <v>0</v>
      </c>
      <c r="K56" s="40"/>
    </row>
    <row r="57" spans="1:11" s="35" customFormat="1" ht="19.5" x14ac:dyDescent="0.2">
      <c r="A57" s="23"/>
      <c r="B57" s="23"/>
      <c r="C57" s="23"/>
      <c r="D57" s="73"/>
      <c r="E57" s="44" t="s">
        <v>83</v>
      </c>
      <c r="F57" s="33"/>
      <c r="G57" s="75"/>
      <c r="H57" s="76"/>
      <c r="I57" s="76"/>
      <c r="J57" s="76"/>
      <c r="K57" s="40"/>
    </row>
    <row r="58" spans="1:11" s="35" customFormat="1" ht="25.5" customHeight="1" x14ac:dyDescent="0.2">
      <c r="A58" s="25" t="s">
        <v>20</v>
      </c>
      <c r="B58" s="25"/>
      <c r="C58" s="25"/>
      <c r="D58" s="70" t="s">
        <v>21</v>
      </c>
      <c r="E58" s="72"/>
      <c r="F58" s="72"/>
      <c r="G58" s="28">
        <f>H58+I58</f>
        <v>24000</v>
      </c>
      <c r="H58" s="30">
        <f t="shared" ref="H58:J59" si="2">H59</f>
        <v>24000</v>
      </c>
      <c r="I58" s="30">
        <f t="shared" si="2"/>
        <v>0</v>
      </c>
      <c r="J58" s="30">
        <f t="shared" si="2"/>
        <v>0</v>
      </c>
    </row>
    <row r="59" spans="1:11" s="35" customFormat="1" ht="25.5" customHeight="1" x14ac:dyDescent="0.2">
      <c r="A59" s="36" t="s">
        <v>22</v>
      </c>
      <c r="B59" s="36"/>
      <c r="C59" s="36"/>
      <c r="D59" s="37" t="s">
        <v>21</v>
      </c>
      <c r="E59" s="33"/>
      <c r="F59" s="33"/>
      <c r="G59" s="28">
        <f>H59+I59</f>
        <v>24000</v>
      </c>
      <c r="H59" s="30">
        <f t="shared" si="2"/>
        <v>24000</v>
      </c>
      <c r="I59" s="30">
        <f t="shared" si="2"/>
        <v>0</v>
      </c>
      <c r="J59" s="30">
        <f t="shared" si="2"/>
        <v>0</v>
      </c>
      <c r="K59" s="40"/>
    </row>
    <row r="60" spans="1:11" s="35" customFormat="1" ht="43.5" customHeight="1" x14ac:dyDescent="0.2">
      <c r="A60" s="23" t="s">
        <v>62</v>
      </c>
      <c r="B60" s="23">
        <v>3242</v>
      </c>
      <c r="C60" s="23" t="s">
        <v>63</v>
      </c>
      <c r="D60" s="77" t="s">
        <v>64</v>
      </c>
      <c r="E60" s="33"/>
      <c r="F60" s="33"/>
      <c r="G60" s="28">
        <f>H60+I60</f>
        <v>24000</v>
      </c>
      <c r="H60" s="29">
        <v>24000</v>
      </c>
      <c r="I60" s="29"/>
      <c r="J60" s="76"/>
      <c r="K60" s="40"/>
    </row>
    <row r="61" spans="1:11" s="35" customFormat="1" ht="61.5" customHeight="1" x14ac:dyDescent="0.2">
      <c r="A61" s="23"/>
      <c r="B61" s="23"/>
      <c r="C61" s="23"/>
      <c r="D61" s="73"/>
      <c r="E61" s="25" t="s">
        <v>113</v>
      </c>
      <c r="F61" s="25" t="s">
        <v>114</v>
      </c>
      <c r="G61" s="26">
        <f>H61+I61</f>
        <v>532095</v>
      </c>
      <c r="H61" s="74">
        <f>H63</f>
        <v>180000</v>
      </c>
      <c r="I61" s="74">
        <f>I63</f>
        <v>352095</v>
      </c>
      <c r="J61" s="74">
        <f>J63</f>
        <v>100000</v>
      </c>
      <c r="K61" s="40"/>
    </row>
    <row r="62" spans="1:11" s="35" customFormat="1" ht="19.5" x14ac:dyDescent="0.2">
      <c r="A62" s="23"/>
      <c r="B62" s="23"/>
      <c r="C62" s="23"/>
      <c r="D62" s="73"/>
      <c r="E62" s="44" t="s">
        <v>83</v>
      </c>
      <c r="F62" s="33"/>
      <c r="G62" s="75"/>
      <c r="H62" s="76"/>
      <c r="I62" s="76"/>
      <c r="J62" s="76"/>
      <c r="K62" s="40"/>
    </row>
    <row r="63" spans="1:11" s="35" customFormat="1" ht="25.5" customHeight="1" x14ac:dyDescent="0.2">
      <c r="A63" s="25" t="s">
        <v>20</v>
      </c>
      <c r="B63" s="25"/>
      <c r="C63" s="25"/>
      <c r="D63" s="70" t="s">
        <v>21</v>
      </c>
      <c r="E63" s="72"/>
      <c r="F63" s="72"/>
      <c r="G63" s="28">
        <f>H63+I63</f>
        <v>532095</v>
      </c>
      <c r="H63" s="30">
        <f>H64</f>
        <v>180000</v>
      </c>
      <c r="I63" s="30">
        <f>I64</f>
        <v>352095</v>
      </c>
      <c r="J63" s="30">
        <f>J64</f>
        <v>100000</v>
      </c>
    </row>
    <row r="64" spans="1:11" s="35" customFormat="1" ht="25.5" customHeight="1" x14ac:dyDescent="0.2">
      <c r="A64" s="36" t="s">
        <v>22</v>
      </c>
      <c r="B64" s="36"/>
      <c r="C64" s="36"/>
      <c r="D64" s="37" t="s">
        <v>21</v>
      </c>
      <c r="E64" s="33"/>
      <c r="F64" s="33"/>
      <c r="G64" s="28">
        <f>H64+I64</f>
        <v>532095</v>
      </c>
      <c r="H64" s="30">
        <f>H65+H66</f>
        <v>180000</v>
      </c>
      <c r="I64" s="30">
        <f>I65+I66</f>
        <v>352095</v>
      </c>
      <c r="J64" s="30">
        <f>J65+J66</f>
        <v>100000</v>
      </c>
      <c r="K64" s="40"/>
    </row>
    <row r="65" spans="1:11" s="35" customFormat="1" ht="29.25" customHeight="1" x14ac:dyDescent="0.2">
      <c r="A65" s="23" t="s">
        <v>115</v>
      </c>
      <c r="B65" s="23">
        <v>7130</v>
      </c>
      <c r="C65" s="23" t="s">
        <v>116</v>
      </c>
      <c r="D65" s="68" t="s">
        <v>117</v>
      </c>
      <c r="E65" s="33"/>
      <c r="F65" s="33"/>
      <c r="G65" s="28">
        <f>H65+I65</f>
        <v>432095</v>
      </c>
      <c r="H65" s="29">
        <v>180000</v>
      </c>
      <c r="I65" s="29">
        <v>252095</v>
      </c>
      <c r="J65" s="76"/>
      <c r="K65" s="40"/>
    </row>
    <row r="66" spans="1:11" s="35" customFormat="1" ht="43.5" customHeight="1" x14ac:dyDescent="0.2">
      <c r="A66" s="23" t="s">
        <v>118</v>
      </c>
      <c r="B66" s="23" t="s">
        <v>119</v>
      </c>
      <c r="C66" s="23" t="s">
        <v>25</v>
      </c>
      <c r="D66" s="78" t="s">
        <v>120</v>
      </c>
      <c r="E66" s="33"/>
      <c r="F66" s="33"/>
      <c r="G66" s="28">
        <f>H66+I66</f>
        <v>100000</v>
      </c>
      <c r="H66" s="29"/>
      <c r="I66" s="29">
        <v>100000</v>
      </c>
      <c r="J66" s="76">
        <f>I66</f>
        <v>100000</v>
      </c>
      <c r="K66" s="40"/>
    </row>
    <row r="67" spans="1:11" ht="103.5" customHeight="1" x14ac:dyDescent="0.2">
      <c r="A67" s="23"/>
      <c r="B67" s="23"/>
      <c r="C67" s="23"/>
      <c r="D67" s="23"/>
      <c r="E67" s="79" t="s">
        <v>121</v>
      </c>
      <c r="F67" s="25" t="s">
        <v>122</v>
      </c>
      <c r="G67" s="26">
        <f>H67+I67</f>
        <v>423870</v>
      </c>
      <c r="H67" s="74">
        <f>H69</f>
        <v>423870</v>
      </c>
      <c r="I67" s="74">
        <f>I69</f>
        <v>0</v>
      </c>
      <c r="J67" s="74">
        <f>J69</f>
        <v>0</v>
      </c>
      <c r="K67" s="42"/>
    </row>
    <row r="68" spans="1:11" ht="18" customHeight="1" x14ac:dyDescent="0.2">
      <c r="A68" s="23"/>
      <c r="B68" s="23"/>
      <c r="C68" s="23"/>
      <c r="D68" s="23"/>
      <c r="E68" s="44" t="s">
        <v>83</v>
      </c>
      <c r="F68" s="25"/>
      <c r="G68" s="28"/>
      <c r="H68" s="30"/>
      <c r="I68" s="30"/>
      <c r="J68" s="30"/>
      <c r="K68" s="42"/>
    </row>
    <row r="69" spans="1:11" ht="27" customHeight="1" x14ac:dyDescent="0.2">
      <c r="A69" s="25" t="s">
        <v>20</v>
      </c>
      <c r="B69" s="25"/>
      <c r="C69" s="25"/>
      <c r="D69" s="70" t="s">
        <v>21</v>
      </c>
      <c r="E69" s="25"/>
      <c r="F69" s="25"/>
      <c r="G69" s="28">
        <f>H69+I69</f>
        <v>423870</v>
      </c>
      <c r="H69" s="28">
        <f>H70</f>
        <v>423870</v>
      </c>
      <c r="I69" s="28">
        <f>I70</f>
        <v>0</v>
      </c>
      <c r="J69" s="28">
        <f>J70</f>
        <v>0</v>
      </c>
      <c r="K69" s="42"/>
    </row>
    <row r="70" spans="1:11" ht="24" customHeight="1" x14ac:dyDescent="0.2">
      <c r="A70" s="36" t="s">
        <v>22</v>
      </c>
      <c r="B70" s="36"/>
      <c r="C70" s="36"/>
      <c r="D70" s="37" t="s">
        <v>21</v>
      </c>
      <c r="E70" s="25"/>
      <c r="F70" s="25"/>
      <c r="G70" s="28">
        <f>H70+I70</f>
        <v>423870</v>
      </c>
      <c r="H70" s="30">
        <f>SUM(H71:H72)</f>
        <v>423870</v>
      </c>
      <c r="I70" s="30">
        <f>SUM(I71:I72)</f>
        <v>0</v>
      </c>
      <c r="J70" s="30">
        <f>SUM(J71:J72)</f>
        <v>0</v>
      </c>
      <c r="K70" s="42"/>
    </row>
    <row r="71" spans="1:11" ht="39.75" customHeight="1" x14ac:dyDescent="0.2">
      <c r="A71" s="23" t="s">
        <v>123</v>
      </c>
      <c r="B71" s="23" t="s">
        <v>124</v>
      </c>
      <c r="C71" s="23" t="s">
        <v>125</v>
      </c>
      <c r="D71" s="38" t="s">
        <v>126</v>
      </c>
      <c r="E71" s="44"/>
      <c r="F71" s="44"/>
      <c r="G71" s="28">
        <f>H71+I71</f>
        <v>404770</v>
      </c>
      <c r="H71" s="29">
        <f>660800-256030</f>
        <v>404770</v>
      </c>
      <c r="I71" s="29"/>
      <c r="J71" s="29"/>
      <c r="K71" s="42"/>
    </row>
    <row r="72" spans="1:11" s="35" customFormat="1" ht="21.75" customHeight="1" x14ac:dyDescent="0.2">
      <c r="A72" s="23" t="s">
        <v>68</v>
      </c>
      <c r="B72" s="23">
        <v>9770</v>
      </c>
      <c r="C72" s="23" t="s">
        <v>47</v>
      </c>
      <c r="D72" s="50" t="s">
        <v>70</v>
      </c>
      <c r="E72" s="33"/>
      <c r="F72" s="33"/>
      <c r="G72" s="28">
        <f>H72+I72</f>
        <v>19100</v>
      </c>
      <c r="H72" s="29">
        <v>19100</v>
      </c>
      <c r="I72" s="80"/>
      <c r="J72" s="30"/>
      <c r="K72" s="40"/>
    </row>
    <row r="73" spans="1:11" ht="79.5" customHeight="1" x14ac:dyDescent="0.2">
      <c r="A73" s="23"/>
      <c r="B73" s="23"/>
      <c r="C73" s="23"/>
      <c r="D73" s="23"/>
      <c r="E73" s="25" t="s">
        <v>127</v>
      </c>
      <c r="F73" s="25" t="s">
        <v>128</v>
      </c>
      <c r="G73" s="26">
        <f>G75</f>
        <v>60000</v>
      </c>
      <c r="H73" s="26">
        <f>H75</f>
        <v>0</v>
      </c>
      <c r="I73" s="26">
        <f>I75</f>
        <v>60000</v>
      </c>
      <c r="J73" s="26">
        <f>J75</f>
        <v>60000</v>
      </c>
      <c r="K73" s="42"/>
    </row>
    <row r="74" spans="1:11" ht="19.5" customHeight="1" x14ac:dyDescent="0.2">
      <c r="A74" s="23"/>
      <c r="B74" s="23"/>
      <c r="C74" s="23"/>
      <c r="D74" s="23"/>
      <c r="E74" s="44" t="s">
        <v>83</v>
      </c>
      <c r="F74" s="25"/>
      <c r="G74" s="28"/>
      <c r="H74" s="30"/>
      <c r="I74" s="28"/>
      <c r="J74" s="66"/>
      <c r="K74" s="42"/>
    </row>
    <row r="75" spans="1:11" ht="30.75" customHeight="1" x14ac:dyDescent="0.2">
      <c r="A75" s="25" t="s">
        <v>20</v>
      </c>
      <c r="B75" s="25"/>
      <c r="C75" s="25"/>
      <c r="D75" s="70" t="s">
        <v>21</v>
      </c>
      <c r="E75" s="25"/>
      <c r="F75" s="25"/>
      <c r="G75" s="28">
        <f>H75+I75</f>
        <v>60000</v>
      </c>
      <c r="H75" s="30">
        <f>H76</f>
        <v>0</v>
      </c>
      <c r="I75" s="30">
        <f>I76</f>
        <v>60000</v>
      </c>
      <c r="J75" s="30">
        <f>J76</f>
        <v>60000</v>
      </c>
      <c r="K75" s="42"/>
    </row>
    <row r="76" spans="1:11" ht="35.25" customHeight="1" x14ac:dyDescent="0.2">
      <c r="A76" s="36" t="s">
        <v>22</v>
      </c>
      <c r="B76" s="36"/>
      <c r="C76" s="36"/>
      <c r="D76" s="37" t="s">
        <v>21</v>
      </c>
      <c r="E76" s="25"/>
      <c r="F76" s="25"/>
      <c r="G76" s="28">
        <f>H76+I76</f>
        <v>60000</v>
      </c>
      <c r="H76" s="30">
        <f>SUM(H77:H77)</f>
        <v>0</v>
      </c>
      <c r="I76" s="30">
        <f>SUM(I77:I77)</f>
        <v>60000</v>
      </c>
      <c r="J76" s="30">
        <f>SUM(J77:J77)</f>
        <v>60000</v>
      </c>
      <c r="K76" s="42"/>
    </row>
    <row r="77" spans="1:11" s="35" customFormat="1" ht="66.75" customHeight="1" x14ac:dyDescent="0.2">
      <c r="A77" s="23" t="s">
        <v>129</v>
      </c>
      <c r="B77" s="23" t="s">
        <v>130</v>
      </c>
      <c r="C77" s="23" t="s">
        <v>131</v>
      </c>
      <c r="D77" s="43" t="s">
        <v>132</v>
      </c>
      <c r="E77" s="33"/>
      <c r="F77" s="33"/>
      <c r="G77" s="28">
        <f>H77+I77</f>
        <v>60000</v>
      </c>
      <c r="H77" s="29"/>
      <c r="I77" s="39">
        <v>60000</v>
      </c>
      <c r="J77" s="29">
        <f>I77</f>
        <v>60000</v>
      </c>
      <c r="K77" s="40"/>
    </row>
    <row r="78" spans="1:11" ht="169.5" customHeight="1" x14ac:dyDescent="0.2">
      <c r="A78" s="23"/>
      <c r="B78" s="23"/>
      <c r="C78" s="23"/>
      <c r="D78" s="23"/>
      <c r="E78" s="25" t="s">
        <v>133</v>
      </c>
      <c r="F78" s="25" t="s">
        <v>134</v>
      </c>
      <c r="G78" s="26">
        <f>H78+I78</f>
        <v>1576377</v>
      </c>
      <c r="H78" s="74">
        <f>H80</f>
        <v>1573260</v>
      </c>
      <c r="I78" s="74">
        <f>I80</f>
        <v>3117</v>
      </c>
      <c r="J78" s="74">
        <f>J80</f>
        <v>3117</v>
      </c>
      <c r="K78" s="42"/>
    </row>
    <row r="79" spans="1:11" ht="19.5" customHeight="1" x14ac:dyDescent="0.2">
      <c r="A79" s="23"/>
      <c r="B79" s="23"/>
      <c r="C79" s="23"/>
      <c r="D79" s="23"/>
      <c r="E79" s="44" t="s">
        <v>83</v>
      </c>
      <c r="F79" s="25"/>
      <c r="G79" s="28"/>
      <c r="H79" s="30"/>
      <c r="I79" s="28"/>
      <c r="J79" s="66"/>
      <c r="K79" s="42"/>
    </row>
    <row r="80" spans="1:11" ht="37.5" customHeight="1" x14ac:dyDescent="0.2">
      <c r="A80" s="25" t="s">
        <v>20</v>
      </c>
      <c r="B80" s="25"/>
      <c r="C80" s="25"/>
      <c r="D80" s="70" t="s">
        <v>21</v>
      </c>
      <c r="E80" s="25"/>
      <c r="F80" s="25"/>
      <c r="G80" s="28">
        <f>H80+I80</f>
        <v>1576377</v>
      </c>
      <c r="H80" s="30">
        <f t="shared" ref="H80:J81" si="3">H81</f>
        <v>1573260</v>
      </c>
      <c r="I80" s="30">
        <f t="shared" si="3"/>
        <v>3117</v>
      </c>
      <c r="J80" s="30">
        <f t="shared" si="3"/>
        <v>3117</v>
      </c>
      <c r="K80" s="42"/>
    </row>
    <row r="81" spans="1:11" ht="35.25" customHeight="1" x14ac:dyDescent="0.2">
      <c r="A81" s="36" t="s">
        <v>22</v>
      </c>
      <c r="B81" s="36"/>
      <c r="C81" s="36"/>
      <c r="D81" s="37" t="s">
        <v>21</v>
      </c>
      <c r="E81" s="25"/>
      <c r="F81" s="25"/>
      <c r="G81" s="28">
        <f>H81+I81</f>
        <v>1576377</v>
      </c>
      <c r="H81" s="30">
        <f>H82</f>
        <v>1573260</v>
      </c>
      <c r="I81" s="30">
        <f t="shared" si="3"/>
        <v>3117</v>
      </c>
      <c r="J81" s="30">
        <f t="shared" si="3"/>
        <v>3117</v>
      </c>
      <c r="K81" s="42"/>
    </row>
    <row r="82" spans="1:11" ht="56.25" customHeight="1" x14ac:dyDescent="0.2">
      <c r="A82" s="23" t="s">
        <v>129</v>
      </c>
      <c r="B82" s="23" t="s">
        <v>130</v>
      </c>
      <c r="C82" s="23" t="s">
        <v>131</v>
      </c>
      <c r="D82" s="50" t="s">
        <v>132</v>
      </c>
      <c r="E82" s="25"/>
      <c r="F82" s="25"/>
      <c r="G82" s="28">
        <f>H82+I82</f>
        <v>1576377</v>
      </c>
      <c r="H82" s="29">
        <f>1520000+253260-180000-20000</f>
        <v>1573260</v>
      </c>
      <c r="I82" s="66">
        <f>303117-300000</f>
        <v>3117</v>
      </c>
      <c r="J82" s="66">
        <f>I82</f>
        <v>3117</v>
      </c>
      <c r="K82" s="42"/>
    </row>
    <row r="83" spans="1:11" ht="77.25" customHeight="1" x14ac:dyDescent="0.2">
      <c r="A83" s="23"/>
      <c r="B83" s="23"/>
      <c r="C83" s="23"/>
      <c r="D83" s="23"/>
      <c r="E83" s="25" t="s">
        <v>135</v>
      </c>
      <c r="F83" s="25" t="s">
        <v>136</v>
      </c>
      <c r="G83" s="26">
        <f>H83+I83</f>
        <v>1891850</v>
      </c>
      <c r="H83" s="74">
        <f>H85</f>
        <v>1891850</v>
      </c>
      <c r="I83" s="74">
        <f>I85</f>
        <v>0</v>
      </c>
      <c r="J83" s="74">
        <f>J85</f>
        <v>0</v>
      </c>
      <c r="K83" s="42"/>
    </row>
    <row r="84" spans="1:11" ht="19.5" customHeight="1" x14ac:dyDescent="0.2">
      <c r="A84" s="23"/>
      <c r="B84" s="23"/>
      <c r="C84" s="23"/>
      <c r="D84" s="23"/>
      <c r="E84" s="44" t="s">
        <v>83</v>
      </c>
      <c r="F84" s="25"/>
      <c r="G84" s="28"/>
      <c r="H84" s="30"/>
      <c r="I84" s="28"/>
      <c r="J84" s="66"/>
      <c r="K84" s="42"/>
    </row>
    <row r="85" spans="1:11" ht="27.75" customHeight="1" x14ac:dyDescent="0.2">
      <c r="A85" s="25" t="s">
        <v>20</v>
      </c>
      <c r="B85" s="25"/>
      <c r="C85" s="25"/>
      <c r="D85" s="70" t="s">
        <v>21</v>
      </c>
      <c r="E85" s="25"/>
      <c r="F85" s="25"/>
      <c r="G85" s="28">
        <f t="shared" ref="G85:G92" si="4">H85+I85</f>
        <v>1891850</v>
      </c>
      <c r="H85" s="30">
        <f>H86</f>
        <v>1891850</v>
      </c>
      <c r="I85" s="30">
        <f>I86</f>
        <v>0</v>
      </c>
      <c r="J85" s="30">
        <f>J86</f>
        <v>0</v>
      </c>
      <c r="K85" s="42"/>
    </row>
    <row r="86" spans="1:11" ht="22.5" customHeight="1" x14ac:dyDescent="0.2">
      <c r="A86" s="36" t="s">
        <v>22</v>
      </c>
      <c r="B86" s="36"/>
      <c r="C86" s="36"/>
      <c r="D86" s="37" t="s">
        <v>21</v>
      </c>
      <c r="E86" s="25"/>
      <c r="F86" s="25"/>
      <c r="G86" s="28">
        <f t="shared" si="4"/>
        <v>1891850</v>
      </c>
      <c r="H86" s="30">
        <f>H89+H88+H87</f>
        <v>1891850</v>
      </c>
      <c r="I86" s="30">
        <f>I89</f>
        <v>0</v>
      </c>
      <c r="J86" s="30">
        <f>J89</f>
        <v>0</v>
      </c>
      <c r="K86" s="42"/>
    </row>
    <row r="87" spans="1:11" ht="56.25" customHeight="1" x14ac:dyDescent="0.2">
      <c r="A87" s="23" t="s">
        <v>129</v>
      </c>
      <c r="B87" s="23" t="s">
        <v>130</v>
      </c>
      <c r="C87" s="23" t="s">
        <v>131</v>
      </c>
      <c r="D87" s="50" t="s">
        <v>132</v>
      </c>
      <c r="E87" s="25"/>
      <c r="F87" s="25"/>
      <c r="G87" s="28">
        <f t="shared" si="4"/>
        <v>1035000</v>
      </c>
      <c r="H87" s="29">
        <f>70000+600000+45000+180000+40000+100000</f>
        <v>1035000</v>
      </c>
      <c r="I87" s="66"/>
      <c r="J87" s="66"/>
      <c r="K87" s="42"/>
    </row>
    <row r="88" spans="1:11" ht="24" customHeight="1" x14ac:dyDescent="0.2">
      <c r="A88" s="23" t="s">
        <v>65</v>
      </c>
      <c r="B88" s="23" t="s">
        <v>66</v>
      </c>
      <c r="C88" s="23" t="s">
        <v>47</v>
      </c>
      <c r="D88" s="61" t="s">
        <v>67</v>
      </c>
      <c r="E88" s="25"/>
      <c r="F88" s="25"/>
      <c r="G88" s="28">
        <f t="shared" si="4"/>
        <v>186850</v>
      </c>
      <c r="H88" s="29">
        <v>186850</v>
      </c>
      <c r="I88" s="30"/>
      <c r="J88" s="30"/>
      <c r="K88" s="42"/>
    </row>
    <row r="89" spans="1:11" s="35" customFormat="1" ht="27.75" customHeight="1" x14ac:dyDescent="0.2">
      <c r="A89" s="23" t="s">
        <v>68</v>
      </c>
      <c r="B89" s="23">
        <v>9770</v>
      </c>
      <c r="C89" s="23" t="s">
        <v>47</v>
      </c>
      <c r="D89" s="50" t="s">
        <v>137</v>
      </c>
      <c r="E89" s="33"/>
      <c r="F89" s="33"/>
      <c r="G89" s="28">
        <f t="shared" si="4"/>
        <v>670000</v>
      </c>
      <c r="H89" s="29">
        <f>570000+100000</f>
        <v>670000</v>
      </c>
      <c r="I89" s="39"/>
      <c r="J89" s="30"/>
      <c r="K89" s="40"/>
    </row>
    <row r="90" spans="1:11" s="35" customFormat="1" ht="66.75" customHeight="1" x14ac:dyDescent="0.2">
      <c r="A90" s="81"/>
      <c r="B90" s="81"/>
      <c r="C90" s="81"/>
      <c r="D90" s="82" t="s">
        <v>138</v>
      </c>
      <c r="E90" s="33"/>
      <c r="F90" s="33"/>
      <c r="G90" s="75">
        <f t="shared" si="4"/>
        <v>570000</v>
      </c>
      <c r="H90" s="76">
        <v>570000</v>
      </c>
      <c r="I90" s="83"/>
      <c r="J90" s="84"/>
      <c r="K90" s="40"/>
    </row>
    <row r="91" spans="1:11" s="35" customFormat="1" ht="64.5" customHeight="1" x14ac:dyDescent="0.2">
      <c r="A91" s="81"/>
      <c r="B91" s="81"/>
      <c r="C91" s="81"/>
      <c r="D91" s="82" t="s">
        <v>139</v>
      </c>
      <c r="E91" s="33"/>
      <c r="F91" s="33"/>
      <c r="G91" s="75">
        <f t="shared" si="4"/>
        <v>100000</v>
      </c>
      <c r="H91" s="76">
        <v>100000</v>
      </c>
      <c r="I91" s="83"/>
      <c r="J91" s="84"/>
      <c r="K91" s="40"/>
    </row>
    <row r="92" spans="1:11" ht="118.5" customHeight="1" x14ac:dyDescent="0.2">
      <c r="A92" s="23"/>
      <c r="B92" s="23"/>
      <c r="C92" s="23"/>
      <c r="D92" s="23"/>
      <c r="E92" s="25" t="s">
        <v>140</v>
      </c>
      <c r="F92" s="25" t="s">
        <v>141</v>
      </c>
      <c r="G92" s="26">
        <f t="shared" si="4"/>
        <v>80000</v>
      </c>
      <c r="H92" s="74">
        <f>H94</f>
        <v>80000</v>
      </c>
      <c r="I92" s="74">
        <f>I94</f>
        <v>0</v>
      </c>
      <c r="J92" s="74">
        <f>J94</f>
        <v>0</v>
      </c>
      <c r="K92" s="42"/>
    </row>
    <row r="93" spans="1:11" ht="19.5" customHeight="1" x14ac:dyDescent="0.2">
      <c r="A93" s="23"/>
      <c r="B93" s="23"/>
      <c r="C93" s="23"/>
      <c r="D93" s="23"/>
      <c r="E93" s="44" t="s">
        <v>83</v>
      </c>
      <c r="F93" s="25"/>
      <c r="G93" s="28"/>
      <c r="H93" s="30"/>
      <c r="I93" s="28"/>
      <c r="J93" s="66"/>
      <c r="K93" s="42"/>
    </row>
    <row r="94" spans="1:11" ht="27.75" customHeight="1" x14ac:dyDescent="0.2">
      <c r="A94" s="25" t="s">
        <v>20</v>
      </c>
      <c r="B94" s="25"/>
      <c r="C94" s="25"/>
      <c r="D94" s="70" t="s">
        <v>21</v>
      </c>
      <c r="E94" s="25"/>
      <c r="F94" s="25"/>
      <c r="G94" s="28">
        <f>H94+I94</f>
        <v>80000</v>
      </c>
      <c r="H94" s="30">
        <f>H95</f>
        <v>80000</v>
      </c>
      <c r="I94" s="30">
        <f>I95</f>
        <v>0</v>
      </c>
      <c r="J94" s="30">
        <f>J95</f>
        <v>0</v>
      </c>
      <c r="K94" s="42"/>
    </row>
    <row r="95" spans="1:11" ht="22.5" customHeight="1" x14ac:dyDescent="0.2">
      <c r="A95" s="36" t="s">
        <v>22</v>
      </c>
      <c r="B95" s="36"/>
      <c r="C95" s="36"/>
      <c r="D95" s="37" t="s">
        <v>21</v>
      </c>
      <c r="E95" s="25"/>
      <c r="F95" s="25"/>
      <c r="G95" s="28">
        <f>H95+I95</f>
        <v>80000</v>
      </c>
      <c r="H95" s="30">
        <f>H96</f>
        <v>80000</v>
      </c>
      <c r="I95" s="30">
        <f>I103</f>
        <v>0</v>
      </c>
      <c r="J95" s="30">
        <f>J103</f>
        <v>0</v>
      </c>
      <c r="K95" s="42"/>
    </row>
    <row r="96" spans="1:11" ht="56.25" customHeight="1" x14ac:dyDescent="0.2">
      <c r="A96" s="23" t="s">
        <v>129</v>
      </c>
      <c r="B96" s="23" t="s">
        <v>130</v>
      </c>
      <c r="C96" s="23" t="s">
        <v>131</v>
      </c>
      <c r="D96" s="50" t="s">
        <v>132</v>
      </c>
      <c r="E96" s="25"/>
      <c r="F96" s="25"/>
      <c r="G96" s="28">
        <f>H96+I96</f>
        <v>80000</v>
      </c>
      <c r="H96" s="29">
        <f>40000+40000</f>
        <v>80000</v>
      </c>
      <c r="I96" s="66"/>
      <c r="J96" s="66"/>
      <c r="K96" s="42"/>
    </row>
    <row r="97" spans="1:11" s="58" customFormat="1" ht="115.5" customHeight="1" x14ac:dyDescent="0.2">
      <c r="A97" s="23"/>
      <c r="B97" s="23"/>
      <c r="C97" s="23"/>
      <c r="D97" s="77"/>
      <c r="E97" s="25" t="s">
        <v>142</v>
      </c>
      <c r="F97" s="25" t="s">
        <v>143</v>
      </c>
      <c r="G97" s="51">
        <f>G99</f>
        <v>24900</v>
      </c>
      <c r="H97" s="51">
        <f>H99</f>
        <v>24900</v>
      </c>
      <c r="I97" s="51">
        <f>I99</f>
        <v>0</v>
      </c>
      <c r="J97" s="51">
        <f>J99</f>
        <v>0</v>
      </c>
    </row>
    <row r="98" spans="1:11" s="58" customFormat="1" x14ac:dyDescent="0.2">
      <c r="A98" s="23"/>
      <c r="B98" s="23"/>
      <c r="C98" s="23"/>
      <c r="D98" s="77"/>
      <c r="E98" s="25" t="s">
        <v>19</v>
      </c>
      <c r="F98" s="25"/>
      <c r="G98" s="54"/>
      <c r="H98" s="60"/>
      <c r="I98" s="85"/>
      <c r="J98" s="55"/>
    </row>
    <row r="99" spans="1:11" s="87" customFormat="1" ht="29.25" customHeight="1" x14ac:dyDescent="0.2">
      <c r="A99" s="31" t="s">
        <v>20</v>
      </c>
      <c r="B99" s="31"/>
      <c r="C99" s="31"/>
      <c r="D99" s="32" t="s">
        <v>21</v>
      </c>
      <c r="E99" s="33"/>
      <c r="F99" s="33"/>
      <c r="G99" s="86">
        <f t="shared" ref="G99:J100" si="5">G100</f>
        <v>24900</v>
      </c>
      <c r="H99" s="86">
        <f t="shared" si="5"/>
        <v>24900</v>
      </c>
      <c r="I99" s="86">
        <f t="shared" si="5"/>
        <v>0</v>
      </c>
      <c r="J99" s="86">
        <f t="shared" si="5"/>
        <v>0</v>
      </c>
    </row>
    <row r="100" spans="1:11" s="87" customFormat="1" ht="28.5" customHeight="1" x14ac:dyDescent="0.2">
      <c r="A100" s="36" t="s">
        <v>22</v>
      </c>
      <c r="B100" s="36"/>
      <c r="C100" s="36"/>
      <c r="D100" s="37" t="s">
        <v>21</v>
      </c>
      <c r="E100" s="33"/>
      <c r="F100" s="33"/>
      <c r="G100" s="86">
        <f t="shared" si="5"/>
        <v>24900</v>
      </c>
      <c r="H100" s="86">
        <f t="shared" si="5"/>
        <v>24900</v>
      </c>
      <c r="I100" s="86">
        <f t="shared" si="5"/>
        <v>0</v>
      </c>
      <c r="J100" s="86">
        <f t="shared" si="5"/>
        <v>0</v>
      </c>
    </row>
    <row r="101" spans="1:11" s="87" customFormat="1" ht="43.5" customHeight="1" x14ac:dyDescent="0.2">
      <c r="A101" s="23" t="s">
        <v>144</v>
      </c>
      <c r="B101" s="23" t="s">
        <v>145</v>
      </c>
      <c r="C101" s="23" t="s">
        <v>146</v>
      </c>
      <c r="D101" s="77" t="s">
        <v>147</v>
      </c>
      <c r="E101" s="33"/>
      <c r="F101" s="33"/>
      <c r="G101" s="88">
        <f>H101</f>
        <v>24900</v>
      </c>
      <c r="H101" s="88">
        <v>24900</v>
      </c>
      <c r="I101" s="89"/>
      <c r="J101" s="89"/>
    </row>
    <row r="102" spans="1:11" s="53" customFormat="1" ht="81" customHeight="1" x14ac:dyDescent="0.2">
      <c r="A102" s="23"/>
      <c r="B102" s="23"/>
      <c r="C102" s="23"/>
      <c r="D102" s="50"/>
      <c r="E102" s="25" t="s">
        <v>148</v>
      </c>
      <c r="F102" s="25" t="s">
        <v>149</v>
      </c>
      <c r="G102" s="51">
        <f>H102+I102</f>
        <v>60000</v>
      </c>
      <c r="H102" s="90">
        <f>H104</f>
        <v>60000</v>
      </c>
      <c r="I102" s="90">
        <f>I104</f>
        <v>0</v>
      </c>
      <c r="J102" s="90">
        <f>J104</f>
        <v>0</v>
      </c>
      <c r="K102" s="52"/>
    </row>
    <row r="103" spans="1:11" s="53" customFormat="1" ht="19.5" customHeight="1" x14ac:dyDescent="0.2">
      <c r="A103" s="23"/>
      <c r="B103" s="23"/>
      <c r="C103" s="23"/>
      <c r="D103" s="50"/>
      <c r="E103" s="44" t="s">
        <v>83</v>
      </c>
      <c r="F103" s="25"/>
      <c r="G103" s="54"/>
      <c r="H103" s="55"/>
      <c r="I103" s="54"/>
      <c r="J103" s="54"/>
      <c r="K103" s="52"/>
    </row>
    <row r="104" spans="1:11" s="53" customFormat="1" ht="27.75" customHeight="1" x14ac:dyDescent="0.2">
      <c r="A104" s="25" t="s">
        <v>20</v>
      </c>
      <c r="B104" s="25"/>
      <c r="C104" s="25"/>
      <c r="D104" s="70" t="s">
        <v>21</v>
      </c>
      <c r="E104" s="25"/>
      <c r="F104" s="25"/>
      <c r="G104" s="54">
        <f>H104+I104</f>
        <v>60000</v>
      </c>
      <c r="H104" s="55">
        <f t="shared" ref="H104:J105" si="6">H105</f>
        <v>60000</v>
      </c>
      <c r="I104" s="55">
        <f t="shared" si="6"/>
        <v>0</v>
      </c>
      <c r="J104" s="55">
        <f t="shared" si="6"/>
        <v>0</v>
      </c>
      <c r="K104" s="52"/>
    </row>
    <row r="105" spans="1:11" s="53" customFormat="1" ht="27" customHeight="1" x14ac:dyDescent="0.2">
      <c r="A105" s="36" t="s">
        <v>22</v>
      </c>
      <c r="B105" s="36"/>
      <c r="C105" s="36"/>
      <c r="D105" s="37" t="s">
        <v>21</v>
      </c>
      <c r="E105" s="25"/>
      <c r="F105" s="25"/>
      <c r="G105" s="54">
        <f>H105+I105</f>
        <v>60000</v>
      </c>
      <c r="H105" s="55">
        <f t="shared" si="6"/>
        <v>60000</v>
      </c>
      <c r="I105" s="55">
        <f t="shared" si="6"/>
        <v>0</v>
      </c>
      <c r="J105" s="55">
        <f t="shared" si="6"/>
        <v>0</v>
      </c>
      <c r="K105" s="52"/>
    </row>
    <row r="106" spans="1:11" s="53" customFormat="1" ht="63" customHeight="1" x14ac:dyDescent="0.2">
      <c r="A106" s="23" t="s">
        <v>150</v>
      </c>
      <c r="B106" s="23" t="s">
        <v>151</v>
      </c>
      <c r="C106" s="23" t="s">
        <v>47</v>
      </c>
      <c r="D106" s="50" t="s">
        <v>152</v>
      </c>
      <c r="E106" s="25"/>
      <c r="F106" s="25"/>
      <c r="G106" s="54">
        <f>H106+I106</f>
        <v>60000</v>
      </c>
      <c r="H106" s="60">
        <v>60000</v>
      </c>
      <c r="I106" s="91"/>
      <c r="J106" s="91"/>
      <c r="K106" s="52"/>
    </row>
    <row r="107" spans="1:11" s="96" customFormat="1" ht="42.75" customHeight="1" x14ac:dyDescent="0.2">
      <c r="A107" s="81"/>
      <c r="B107" s="81"/>
      <c r="C107" s="81"/>
      <c r="D107" s="82" t="s">
        <v>153</v>
      </c>
      <c r="E107" s="33"/>
      <c r="F107" s="33"/>
      <c r="G107" s="92">
        <f>H107+I107</f>
        <v>60000</v>
      </c>
      <c r="H107" s="93">
        <v>60000</v>
      </c>
      <c r="I107" s="94"/>
      <c r="J107" s="94"/>
      <c r="K107" s="95"/>
    </row>
    <row r="108" spans="1:11" ht="69.75" customHeight="1" x14ac:dyDescent="0.2">
      <c r="A108" s="36"/>
      <c r="B108" s="36"/>
      <c r="C108" s="36"/>
      <c r="D108" s="37"/>
      <c r="E108" s="25" t="s">
        <v>154</v>
      </c>
      <c r="F108" s="25" t="s">
        <v>155</v>
      </c>
      <c r="G108" s="26">
        <f>H108</f>
        <v>500000</v>
      </c>
      <c r="H108" s="74">
        <f>H110</f>
        <v>500000</v>
      </c>
      <c r="I108" s="74">
        <f>I110</f>
        <v>0</v>
      </c>
      <c r="J108" s="74">
        <f>J110</f>
        <v>0</v>
      </c>
      <c r="K108" s="42"/>
    </row>
    <row r="109" spans="1:11" ht="18" customHeight="1" x14ac:dyDescent="0.2">
      <c r="A109" s="36"/>
      <c r="B109" s="36"/>
      <c r="C109" s="36"/>
      <c r="D109" s="37"/>
      <c r="E109" s="44" t="s">
        <v>83</v>
      </c>
      <c r="F109" s="25"/>
      <c r="G109" s="75"/>
      <c r="H109" s="76"/>
      <c r="I109" s="84"/>
      <c r="J109" s="84"/>
      <c r="K109" s="42"/>
    </row>
    <row r="110" spans="1:11" s="98" customFormat="1" ht="40.5" customHeight="1" x14ac:dyDescent="0.2">
      <c r="A110" s="36" t="s">
        <v>30</v>
      </c>
      <c r="B110" s="36"/>
      <c r="C110" s="36"/>
      <c r="D110" s="41" t="s">
        <v>156</v>
      </c>
      <c r="E110" s="33"/>
      <c r="F110" s="33"/>
      <c r="G110" s="28">
        <f>H110</f>
        <v>500000</v>
      </c>
      <c r="H110" s="30">
        <f t="shared" ref="H110:J111" si="7">H111</f>
        <v>500000</v>
      </c>
      <c r="I110" s="30">
        <f t="shared" si="7"/>
        <v>0</v>
      </c>
      <c r="J110" s="30">
        <f t="shared" si="7"/>
        <v>0</v>
      </c>
      <c r="K110" s="97"/>
    </row>
    <row r="111" spans="1:11" s="65" customFormat="1" ht="37.5" x14ac:dyDescent="0.2">
      <c r="A111" s="36" t="s">
        <v>32</v>
      </c>
      <c r="B111" s="36"/>
      <c r="C111" s="36"/>
      <c r="D111" s="41" t="s">
        <v>31</v>
      </c>
      <c r="E111" s="25"/>
      <c r="F111" s="25"/>
      <c r="G111" s="28">
        <f>H111+I111</f>
        <v>500000</v>
      </c>
      <c r="H111" s="30">
        <f t="shared" si="7"/>
        <v>500000</v>
      </c>
      <c r="I111" s="30">
        <f t="shared" si="7"/>
        <v>0</v>
      </c>
      <c r="J111" s="30">
        <f t="shared" si="7"/>
        <v>0</v>
      </c>
      <c r="K111" s="71"/>
    </row>
    <row r="112" spans="1:11" ht="79.5" customHeight="1" x14ac:dyDescent="0.2">
      <c r="A112" s="23" t="s">
        <v>157</v>
      </c>
      <c r="B112" s="23">
        <v>3140</v>
      </c>
      <c r="C112" s="23" t="s">
        <v>158</v>
      </c>
      <c r="D112" s="50" t="s">
        <v>159</v>
      </c>
      <c r="E112" s="25"/>
      <c r="F112" s="25"/>
      <c r="G112" s="28">
        <f>H112</f>
        <v>500000</v>
      </c>
      <c r="H112" s="29">
        <v>500000</v>
      </c>
      <c r="I112" s="66"/>
      <c r="J112" s="66"/>
      <c r="K112" s="42"/>
    </row>
    <row r="113" spans="1:11" ht="68.25" customHeight="1" x14ac:dyDescent="0.2">
      <c r="A113" s="23"/>
      <c r="B113" s="23"/>
      <c r="C113" s="23"/>
      <c r="D113" s="23"/>
      <c r="E113" s="25" t="s">
        <v>160</v>
      </c>
      <c r="F113" s="25" t="s">
        <v>161</v>
      </c>
      <c r="G113" s="26">
        <f>G115</f>
        <v>33670</v>
      </c>
      <c r="H113" s="26">
        <f>H115</f>
        <v>33670</v>
      </c>
      <c r="I113" s="26">
        <f>I115</f>
        <v>0</v>
      </c>
      <c r="J113" s="26">
        <f>J115</f>
        <v>0</v>
      </c>
      <c r="K113" s="42"/>
    </row>
    <row r="114" spans="1:11" ht="24.75" customHeight="1" x14ac:dyDescent="0.2">
      <c r="A114" s="23"/>
      <c r="B114" s="23"/>
      <c r="C114" s="23"/>
      <c r="D114" s="23"/>
      <c r="E114" s="44" t="s">
        <v>83</v>
      </c>
      <c r="F114" s="25"/>
      <c r="G114" s="28"/>
      <c r="H114" s="29"/>
      <c r="I114" s="66"/>
      <c r="J114" s="66"/>
      <c r="K114" s="42"/>
    </row>
    <row r="115" spans="1:11" ht="45.75" customHeight="1" x14ac:dyDescent="0.2">
      <c r="A115" s="36" t="s">
        <v>30</v>
      </c>
      <c r="B115" s="23"/>
      <c r="C115" s="23"/>
      <c r="D115" s="41" t="s">
        <v>31</v>
      </c>
      <c r="E115" s="25"/>
      <c r="F115" s="25"/>
      <c r="G115" s="28">
        <f>G116</f>
        <v>33670</v>
      </c>
      <c r="H115" s="28">
        <f>H116</f>
        <v>33670</v>
      </c>
      <c r="I115" s="28">
        <f>I116</f>
        <v>0</v>
      </c>
      <c r="J115" s="28">
        <f>J116</f>
        <v>0</v>
      </c>
      <c r="K115" s="42"/>
    </row>
    <row r="116" spans="1:11" ht="45.75" customHeight="1" x14ac:dyDescent="0.2">
      <c r="A116" s="36" t="s">
        <v>32</v>
      </c>
      <c r="B116" s="23"/>
      <c r="C116" s="23"/>
      <c r="D116" s="41" t="s">
        <v>31</v>
      </c>
      <c r="E116" s="25"/>
      <c r="F116" s="25"/>
      <c r="G116" s="28">
        <f>H116+I116</f>
        <v>33670</v>
      </c>
      <c r="H116" s="30">
        <f>H117</f>
        <v>33670</v>
      </c>
      <c r="I116" s="30">
        <f>I117</f>
        <v>0</v>
      </c>
      <c r="J116" s="30">
        <f>J117</f>
        <v>0</v>
      </c>
      <c r="K116" s="42"/>
    </row>
    <row r="117" spans="1:11" ht="24.75" customHeight="1" x14ac:dyDescent="0.2">
      <c r="A117" s="23" t="s">
        <v>162</v>
      </c>
      <c r="B117" s="23" t="s">
        <v>163</v>
      </c>
      <c r="C117" s="23" t="s">
        <v>164</v>
      </c>
      <c r="D117" s="99" t="s">
        <v>165</v>
      </c>
      <c r="E117" s="48"/>
      <c r="F117" s="25"/>
      <c r="G117" s="28">
        <f>H117+I117</f>
        <v>33670</v>
      </c>
      <c r="H117" s="29">
        <f>28860+1810+3000</f>
        <v>33670</v>
      </c>
      <c r="I117" s="66"/>
      <c r="J117" s="66"/>
      <c r="K117" s="42"/>
    </row>
    <row r="118" spans="1:11" ht="61.5" customHeight="1" x14ac:dyDescent="0.2">
      <c r="A118" s="36"/>
      <c r="B118" s="36"/>
      <c r="C118" s="36"/>
      <c r="D118" s="37"/>
      <c r="E118" s="25" t="s">
        <v>166</v>
      </c>
      <c r="F118" s="25" t="s">
        <v>167</v>
      </c>
      <c r="G118" s="26">
        <f>G120</f>
        <v>50000</v>
      </c>
      <c r="H118" s="26">
        <f>H120</f>
        <v>50000</v>
      </c>
      <c r="I118" s="26">
        <f>I120+I123</f>
        <v>0</v>
      </c>
      <c r="J118" s="26">
        <f>J120+J123</f>
        <v>0</v>
      </c>
      <c r="K118" s="42"/>
    </row>
    <row r="119" spans="1:11" ht="21.75" customHeight="1" x14ac:dyDescent="0.2">
      <c r="A119" s="36"/>
      <c r="B119" s="36"/>
      <c r="C119" s="36"/>
      <c r="D119" s="37"/>
      <c r="E119" s="44" t="s">
        <v>83</v>
      </c>
      <c r="F119" s="25"/>
      <c r="G119" s="28"/>
      <c r="H119" s="30"/>
      <c r="I119" s="30"/>
      <c r="J119" s="30"/>
      <c r="K119" s="42"/>
    </row>
    <row r="120" spans="1:11" s="98" customFormat="1" ht="47.25" customHeight="1" x14ac:dyDescent="0.2">
      <c r="A120" s="36" t="s">
        <v>30</v>
      </c>
      <c r="B120" s="36"/>
      <c r="C120" s="36"/>
      <c r="D120" s="41" t="s">
        <v>31</v>
      </c>
      <c r="E120" s="33"/>
      <c r="F120" s="33"/>
      <c r="G120" s="28">
        <f>H120</f>
        <v>50000</v>
      </c>
      <c r="H120" s="28">
        <f>H121</f>
        <v>50000</v>
      </c>
      <c r="I120" s="28">
        <f>I121</f>
        <v>0</v>
      </c>
      <c r="J120" s="28">
        <f>J121</f>
        <v>0</v>
      </c>
      <c r="K120" s="97"/>
    </row>
    <row r="121" spans="1:11" s="98" customFormat="1" ht="41.25" customHeight="1" x14ac:dyDescent="0.2">
      <c r="A121" s="36" t="s">
        <v>32</v>
      </c>
      <c r="B121" s="36"/>
      <c r="C121" s="36"/>
      <c r="D121" s="41" t="s">
        <v>31</v>
      </c>
      <c r="E121" s="33"/>
      <c r="F121" s="33"/>
      <c r="G121" s="28">
        <f>H121</f>
        <v>50000</v>
      </c>
      <c r="H121" s="30">
        <f>H122</f>
        <v>50000</v>
      </c>
      <c r="I121" s="30">
        <f>SUM(I122:I124)</f>
        <v>0</v>
      </c>
      <c r="J121" s="30">
        <f>SUM(J122:J124)</f>
        <v>0</v>
      </c>
      <c r="K121" s="97"/>
    </row>
    <row r="122" spans="1:11" s="35" customFormat="1" ht="36" customHeight="1" x14ac:dyDescent="0.2">
      <c r="A122" s="23" t="s">
        <v>168</v>
      </c>
      <c r="B122" s="23" t="s">
        <v>169</v>
      </c>
      <c r="C122" s="23" t="s">
        <v>158</v>
      </c>
      <c r="D122" s="50" t="s">
        <v>170</v>
      </c>
      <c r="E122" s="33"/>
      <c r="F122" s="33"/>
      <c r="G122" s="28">
        <f>H122</f>
        <v>50000</v>
      </c>
      <c r="H122" s="29">
        <v>50000</v>
      </c>
      <c r="I122" s="29"/>
      <c r="J122" s="29"/>
    </row>
    <row r="123" spans="1:11" ht="82.5" customHeight="1" x14ac:dyDescent="0.2">
      <c r="A123" s="36"/>
      <c r="B123" s="36"/>
      <c r="C123" s="36"/>
      <c r="D123" s="37"/>
      <c r="E123" s="25" t="s">
        <v>171</v>
      </c>
      <c r="F123" s="25" t="s">
        <v>172</v>
      </c>
      <c r="G123" s="26">
        <f>G125+G128</f>
        <v>2492470</v>
      </c>
      <c r="H123" s="26">
        <f>H125+H128</f>
        <v>2492470</v>
      </c>
      <c r="I123" s="26">
        <f>I125+I128</f>
        <v>0</v>
      </c>
      <c r="J123" s="26">
        <f>J125+J128</f>
        <v>0</v>
      </c>
      <c r="K123" s="42"/>
    </row>
    <row r="124" spans="1:11" ht="21.75" customHeight="1" x14ac:dyDescent="0.2">
      <c r="A124" s="36"/>
      <c r="B124" s="36"/>
      <c r="C124" s="36"/>
      <c r="D124" s="37"/>
      <c r="E124" s="44" t="s">
        <v>83</v>
      </c>
      <c r="F124" s="25"/>
      <c r="G124" s="28"/>
      <c r="H124" s="30"/>
      <c r="I124" s="30"/>
      <c r="J124" s="30"/>
      <c r="K124" s="42"/>
    </row>
    <row r="125" spans="1:11" ht="27.75" customHeight="1" x14ac:dyDescent="0.2">
      <c r="A125" s="25" t="s">
        <v>20</v>
      </c>
      <c r="B125" s="25"/>
      <c r="C125" s="25"/>
      <c r="D125" s="70" t="s">
        <v>21</v>
      </c>
      <c r="E125" s="25"/>
      <c r="F125" s="25"/>
      <c r="G125" s="28">
        <f>H125+I125</f>
        <v>100000</v>
      </c>
      <c r="H125" s="30">
        <f t="shared" ref="H125:J126" si="8">H126</f>
        <v>100000</v>
      </c>
      <c r="I125" s="30">
        <f t="shared" si="8"/>
        <v>0</v>
      </c>
      <c r="J125" s="30">
        <f t="shared" si="8"/>
        <v>0</v>
      </c>
      <c r="K125" s="42"/>
    </row>
    <row r="126" spans="1:11" ht="22.5" customHeight="1" x14ac:dyDescent="0.2">
      <c r="A126" s="36" t="s">
        <v>22</v>
      </c>
      <c r="B126" s="36"/>
      <c r="C126" s="36"/>
      <c r="D126" s="37" t="s">
        <v>21</v>
      </c>
      <c r="E126" s="25"/>
      <c r="F126" s="25"/>
      <c r="G126" s="28">
        <f>G127</f>
        <v>100000</v>
      </c>
      <c r="H126" s="28">
        <f t="shared" si="8"/>
        <v>100000</v>
      </c>
      <c r="I126" s="28">
        <f t="shared" si="8"/>
        <v>0</v>
      </c>
      <c r="J126" s="28">
        <f t="shared" si="8"/>
        <v>0</v>
      </c>
      <c r="K126" s="42"/>
    </row>
    <row r="127" spans="1:11" ht="24" customHeight="1" x14ac:dyDescent="0.2">
      <c r="A127" s="23" t="s">
        <v>65</v>
      </c>
      <c r="B127" s="23" t="s">
        <v>66</v>
      </c>
      <c r="C127" s="23" t="s">
        <v>47</v>
      </c>
      <c r="D127" s="61" t="s">
        <v>67</v>
      </c>
      <c r="E127" s="25"/>
      <c r="F127" s="25"/>
      <c r="G127" s="28">
        <f>H127+I127</f>
        <v>100000</v>
      </c>
      <c r="H127" s="29">
        <v>100000</v>
      </c>
      <c r="I127" s="30"/>
      <c r="J127" s="30"/>
      <c r="K127" s="42"/>
    </row>
    <row r="128" spans="1:11" s="98" customFormat="1" ht="47.25" customHeight="1" x14ac:dyDescent="0.2">
      <c r="A128" s="36" t="s">
        <v>30</v>
      </c>
      <c r="B128" s="36"/>
      <c r="C128" s="36"/>
      <c r="D128" s="41" t="s">
        <v>31</v>
      </c>
      <c r="E128" s="33"/>
      <c r="F128" s="33"/>
      <c r="G128" s="28">
        <f>H128</f>
        <v>2392470</v>
      </c>
      <c r="H128" s="28">
        <f>H129</f>
        <v>2392470</v>
      </c>
      <c r="I128" s="28">
        <f>I129</f>
        <v>0</v>
      </c>
      <c r="J128" s="28">
        <f>J129</f>
        <v>0</v>
      </c>
      <c r="K128" s="97"/>
    </row>
    <row r="129" spans="1:12" s="98" customFormat="1" ht="41.25" customHeight="1" x14ac:dyDescent="0.2">
      <c r="A129" s="36" t="s">
        <v>32</v>
      </c>
      <c r="B129" s="36"/>
      <c r="C129" s="36"/>
      <c r="D129" s="41" t="s">
        <v>31</v>
      </c>
      <c r="E129" s="33"/>
      <c r="F129" s="33"/>
      <c r="G129" s="28">
        <f>H129</f>
        <v>2392470</v>
      </c>
      <c r="H129" s="30">
        <f>SUM(H130:H132)</f>
        <v>2392470</v>
      </c>
      <c r="I129" s="30">
        <f>SUM(I130:I132)</f>
        <v>0</v>
      </c>
      <c r="J129" s="30">
        <f>SUM(J130:J132)</f>
        <v>0</v>
      </c>
      <c r="K129" s="97"/>
    </row>
    <row r="130" spans="1:12" s="35" customFormat="1" ht="51.75" customHeight="1" x14ac:dyDescent="0.2">
      <c r="A130" s="23" t="s">
        <v>168</v>
      </c>
      <c r="B130" s="23" t="s">
        <v>173</v>
      </c>
      <c r="C130" s="23" t="s">
        <v>174</v>
      </c>
      <c r="D130" s="50" t="s">
        <v>175</v>
      </c>
      <c r="E130" s="33"/>
      <c r="F130" s="33"/>
      <c r="G130" s="28">
        <f>H130</f>
        <v>951910</v>
      </c>
      <c r="H130" s="29">
        <f>901910+50000</f>
        <v>951910</v>
      </c>
      <c r="I130" s="29"/>
      <c r="J130" s="29"/>
    </row>
    <row r="131" spans="1:12" ht="43.5" customHeight="1" x14ac:dyDescent="0.2">
      <c r="A131" s="23" t="s">
        <v>176</v>
      </c>
      <c r="B131" s="23">
        <v>5041</v>
      </c>
      <c r="C131" s="23" t="s">
        <v>174</v>
      </c>
      <c r="D131" s="38" t="s">
        <v>177</v>
      </c>
      <c r="E131" s="25"/>
      <c r="F131" s="25"/>
      <c r="G131" s="28">
        <f>H131+I131</f>
        <v>1390560</v>
      </c>
      <c r="H131" s="29">
        <f>1390560</f>
        <v>1390560</v>
      </c>
      <c r="I131" s="29"/>
      <c r="J131" s="29"/>
      <c r="K131" s="42"/>
    </row>
    <row r="132" spans="1:12" ht="63.75" customHeight="1" x14ac:dyDescent="0.2">
      <c r="A132" s="23" t="s">
        <v>178</v>
      </c>
      <c r="B132" s="23" t="s">
        <v>179</v>
      </c>
      <c r="C132" s="23" t="s">
        <v>174</v>
      </c>
      <c r="D132" s="38" t="s">
        <v>180</v>
      </c>
      <c r="E132" s="25"/>
      <c r="F132" s="25"/>
      <c r="G132" s="28">
        <f>H132+I132</f>
        <v>50000</v>
      </c>
      <c r="H132" s="29">
        <v>50000</v>
      </c>
      <c r="I132" s="29"/>
      <c r="J132" s="29"/>
      <c r="K132" s="42"/>
    </row>
    <row r="133" spans="1:12" ht="90" customHeight="1" x14ac:dyDescent="0.2">
      <c r="A133" s="23"/>
      <c r="B133" s="23"/>
      <c r="C133" s="23"/>
      <c r="D133" s="38"/>
      <c r="E133" s="25" t="s">
        <v>181</v>
      </c>
      <c r="F133" s="25" t="s">
        <v>182</v>
      </c>
      <c r="G133" s="26">
        <f>G135+G138</f>
        <v>300601</v>
      </c>
      <c r="H133" s="26">
        <f>H135+H138</f>
        <v>132785</v>
      </c>
      <c r="I133" s="26">
        <f>I135+I138</f>
        <v>167816</v>
      </c>
      <c r="J133" s="26">
        <f>J135+J138</f>
        <v>167816</v>
      </c>
      <c r="K133" s="42"/>
    </row>
    <row r="134" spans="1:12" ht="26.25" customHeight="1" x14ac:dyDescent="0.2">
      <c r="A134" s="23"/>
      <c r="B134" s="23"/>
      <c r="C134" s="23"/>
      <c r="D134" s="38"/>
      <c r="E134" s="44" t="s">
        <v>83</v>
      </c>
      <c r="F134" s="25"/>
      <c r="G134" s="28"/>
      <c r="H134" s="29"/>
      <c r="I134" s="29"/>
      <c r="J134" s="29"/>
      <c r="K134" s="42"/>
    </row>
    <row r="135" spans="1:12" ht="29.25" customHeight="1" x14ac:dyDescent="0.2">
      <c r="A135" s="25" t="s">
        <v>20</v>
      </c>
      <c r="B135" s="25"/>
      <c r="C135" s="25"/>
      <c r="D135" s="70" t="s">
        <v>21</v>
      </c>
      <c r="E135" s="25"/>
      <c r="F135" s="25"/>
      <c r="G135" s="28">
        <f t="shared" ref="G135:G142" si="9">H135+I135</f>
        <v>99510</v>
      </c>
      <c r="H135" s="30">
        <f t="shared" ref="H135:J136" si="10">H136</f>
        <v>0</v>
      </c>
      <c r="I135" s="30">
        <f t="shared" si="10"/>
        <v>99510</v>
      </c>
      <c r="J135" s="30">
        <f t="shared" si="10"/>
        <v>99510</v>
      </c>
      <c r="K135" s="42"/>
    </row>
    <row r="136" spans="1:12" ht="27.75" customHeight="1" x14ac:dyDescent="0.2">
      <c r="A136" s="36" t="s">
        <v>22</v>
      </c>
      <c r="B136" s="36"/>
      <c r="C136" s="36"/>
      <c r="D136" s="37" t="s">
        <v>21</v>
      </c>
      <c r="E136" s="25"/>
      <c r="F136" s="25"/>
      <c r="G136" s="28">
        <f t="shared" si="9"/>
        <v>99510</v>
      </c>
      <c r="H136" s="30">
        <f t="shared" si="10"/>
        <v>0</v>
      </c>
      <c r="I136" s="30">
        <f t="shared" si="10"/>
        <v>99510</v>
      </c>
      <c r="J136" s="30">
        <f t="shared" si="10"/>
        <v>99510</v>
      </c>
      <c r="K136" s="42"/>
    </row>
    <row r="137" spans="1:12" s="35" customFormat="1" ht="29.25" customHeight="1" x14ac:dyDescent="0.2">
      <c r="A137" s="23" t="s">
        <v>91</v>
      </c>
      <c r="B137" s="23" t="s">
        <v>92</v>
      </c>
      <c r="C137" s="23" t="s">
        <v>86</v>
      </c>
      <c r="D137" s="50" t="s">
        <v>93</v>
      </c>
      <c r="E137" s="33"/>
      <c r="F137" s="33"/>
      <c r="G137" s="28">
        <f t="shared" si="9"/>
        <v>99510</v>
      </c>
      <c r="H137" s="29"/>
      <c r="I137" s="29">
        <v>99510</v>
      </c>
      <c r="J137" s="29">
        <f>I137</f>
        <v>99510</v>
      </c>
      <c r="K137" s="40"/>
    </row>
    <row r="138" spans="1:12" ht="43.5" customHeight="1" x14ac:dyDescent="0.2">
      <c r="A138" s="36" t="s">
        <v>30</v>
      </c>
      <c r="B138" s="36"/>
      <c r="C138" s="36"/>
      <c r="D138" s="41" t="s">
        <v>31</v>
      </c>
      <c r="E138" s="25"/>
      <c r="F138" s="25"/>
      <c r="G138" s="28">
        <f t="shared" si="9"/>
        <v>201091</v>
      </c>
      <c r="H138" s="30">
        <f t="shared" ref="H138:J139" si="11">H139</f>
        <v>132785</v>
      </c>
      <c r="I138" s="30">
        <f t="shared" si="11"/>
        <v>68306</v>
      </c>
      <c r="J138" s="30">
        <f t="shared" si="11"/>
        <v>68306</v>
      </c>
      <c r="K138" s="42"/>
    </row>
    <row r="139" spans="1:12" ht="43.5" customHeight="1" x14ac:dyDescent="0.2">
      <c r="A139" s="36" t="s">
        <v>32</v>
      </c>
      <c r="B139" s="36"/>
      <c r="C139" s="36"/>
      <c r="D139" s="41" t="s">
        <v>31</v>
      </c>
      <c r="E139" s="25"/>
      <c r="F139" s="25"/>
      <c r="G139" s="28">
        <f t="shared" si="9"/>
        <v>201091</v>
      </c>
      <c r="H139" s="30">
        <f>H140+H141</f>
        <v>132785</v>
      </c>
      <c r="I139" s="30">
        <f t="shared" si="11"/>
        <v>68306</v>
      </c>
      <c r="J139" s="30">
        <f t="shared" si="11"/>
        <v>68306</v>
      </c>
      <c r="K139" s="42"/>
    </row>
    <row r="140" spans="1:12" ht="67.5" customHeight="1" x14ac:dyDescent="0.2">
      <c r="A140" s="23" t="s">
        <v>183</v>
      </c>
      <c r="B140" s="23" t="s">
        <v>184</v>
      </c>
      <c r="C140" s="23" t="s">
        <v>185</v>
      </c>
      <c r="D140" s="38" t="s">
        <v>186</v>
      </c>
      <c r="E140" s="25"/>
      <c r="F140" s="25"/>
      <c r="G140" s="28">
        <f t="shared" si="9"/>
        <v>101271</v>
      </c>
      <c r="H140" s="29">
        <v>32965</v>
      </c>
      <c r="I140" s="29">
        <f>101271-32965</f>
        <v>68306</v>
      </c>
      <c r="J140" s="29">
        <f>I140</f>
        <v>68306</v>
      </c>
      <c r="K140" s="42"/>
    </row>
    <row r="141" spans="1:12" ht="56.25" customHeight="1" x14ac:dyDescent="0.2">
      <c r="A141" s="23" t="s">
        <v>176</v>
      </c>
      <c r="B141" s="23">
        <v>5041</v>
      </c>
      <c r="C141" s="23" t="s">
        <v>174</v>
      </c>
      <c r="D141" s="38" t="s">
        <v>177</v>
      </c>
      <c r="E141" s="25"/>
      <c r="F141" s="25"/>
      <c r="G141" s="28">
        <f t="shared" si="9"/>
        <v>99820</v>
      </c>
      <c r="H141" s="29">
        <v>99820</v>
      </c>
      <c r="I141" s="29"/>
      <c r="J141" s="29"/>
      <c r="K141" s="42"/>
    </row>
    <row r="142" spans="1:12" ht="39.75" customHeight="1" x14ac:dyDescent="0.2">
      <c r="A142" s="100" t="s">
        <v>13</v>
      </c>
      <c r="B142" s="100"/>
      <c r="C142" s="100"/>
      <c r="D142" s="100"/>
      <c r="E142" s="100"/>
      <c r="F142" s="25"/>
      <c r="G142" s="28">
        <f t="shared" si="9"/>
        <v>31275436</v>
      </c>
      <c r="H142" s="28">
        <f>H9+H28+H38+H44+H56+H61+H67+H73+H78+H83+H108+H113+H123+H133+H23+H102+H92+H118+H97</f>
        <v>17694217</v>
      </c>
      <c r="I142" s="28">
        <f>I9+I28+I38+I44+I56+I61+I67+I73+I78+I83+I108+I113+I123+I133+I23+I102+I92+I118+I97</f>
        <v>13581219</v>
      </c>
      <c r="J142" s="28">
        <f>J9+J28+J38+J44+J56+J61+J67+J73+J78+J83+J108+J113+J123+J133+J23+J102+J92+J118+J97</f>
        <v>13251831</v>
      </c>
      <c r="K142" s="42">
        <f>I142-J142</f>
        <v>329388</v>
      </c>
      <c r="L142" s="42"/>
    </row>
    <row r="143" spans="1:12" ht="61.5" customHeight="1" x14ac:dyDescent="0.2">
      <c r="A143" s="101"/>
      <c r="B143" s="101"/>
      <c r="C143" s="101"/>
      <c r="D143" s="101"/>
      <c r="E143" s="101"/>
      <c r="F143" s="101"/>
      <c r="G143" s="102"/>
      <c r="H143" s="102"/>
      <c r="I143" s="102"/>
      <c r="J143" s="102"/>
      <c r="K143" s="42"/>
      <c r="L143" s="42"/>
    </row>
    <row r="144" spans="1:12" s="104" customFormat="1" ht="24" customHeight="1" x14ac:dyDescent="0.2">
      <c r="A144" s="103" t="s">
        <v>187</v>
      </c>
      <c r="B144" s="103"/>
      <c r="C144" s="103"/>
      <c r="D144" s="103"/>
      <c r="F144" s="105"/>
      <c r="G144" s="106"/>
      <c r="H144" s="106"/>
      <c r="I144" s="4" t="s">
        <v>188</v>
      </c>
      <c r="J144" s="4"/>
    </row>
    <row r="145" spans="1:14" s="104" customFormat="1" ht="18.75" customHeight="1" x14ac:dyDescent="0.2">
      <c r="A145" s="107"/>
      <c r="B145" s="107"/>
      <c r="C145" s="108"/>
      <c r="D145" s="108"/>
      <c r="E145" s="65"/>
      <c r="F145" s="65"/>
      <c r="G145" s="42"/>
      <c r="H145" s="42"/>
      <c r="I145" s="42"/>
      <c r="J145" s="42"/>
      <c r="K145" s="6"/>
      <c r="L145" s="6"/>
      <c r="M145" s="6"/>
      <c r="N145" s="6"/>
    </row>
    <row r="146" spans="1:14" s="104" customFormat="1" x14ac:dyDescent="0.2">
      <c r="A146" s="107"/>
      <c r="B146" s="107"/>
      <c r="C146" s="108"/>
      <c r="D146" s="109"/>
      <c r="E146" s="65"/>
      <c r="F146" s="65"/>
      <c r="G146" s="42"/>
      <c r="H146" s="42"/>
      <c r="I146" s="42"/>
      <c r="J146" s="42"/>
      <c r="K146" s="6"/>
      <c r="L146" s="6"/>
      <c r="M146" s="6"/>
      <c r="N146" s="6"/>
    </row>
    <row r="147" spans="1:14" s="104" customFormat="1" x14ac:dyDescent="0.2">
      <c r="A147" s="107"/>
      <c r="B147" s="107"/>
      <c r="C147" s="107"/>
      <c r="D147" s="107"/>
      <c r="E147" s="65"/>
      <c r="F147" s="65"/>
      <c r="G147" s="42"/>
      <c r="H147" s="42"/>
      <c r="I147" s="42"/>
      <c r="J147" s="42"/>
      <c r="K147" s="6"/>
      <c r="L147" s="6"/>
      <c r="M147" s="6"/>
      <c r="N147" s="6"/>
    </row>
    <row r="148" spans="1:14" s="104" customFormat="1" x14ac:dyDescent="0.2">
      <c r="A148" s="107"/>
      <c r="B148" s="107"/>
      <c r="C148" s="107"/>
      <c r="D148" s="107"/>
      <c r="E148" s="65"/>
      <c r="F148" s="65"/>
      <c r="G148" s="42"/>
      <c r="H148" s="42"/>
      <c r="I148" s="42"/>
      <c r="J148" s="42"/>
      <c r="K148" s="6"/>
      <c r="L148" s="6"/>
      <c r="M148" s="6"/>
      <c r="N148" s="6"/>
    </row>
    <row r="149" spans="1:14" s="104" customFormat="1" x14ac:dyDescent="0.2">
      <c r="A149" s="107"/>
      <c r="B149" s="107"/>
      <c r="C149" s="107"/>
      <c r="D149" s="107"/>
      <c r="E149" s="65"/>
      <c r="F149" s="65"/>
      <c r="G149" s="42"/>
      <c r="H149" s="42"/>
      <c r="I149" s="42"/>
      <c r="J149" s="42"/>
      <c r="K149" s="6"/>
      <c r="L149" s="6"/>
      <c r="M149" s="110"/>
      <c r="N149" s="6"/>
    </row>
    <row r="150" spans="1:14" s="104" customFormat="1" x14ac:dyDescent="0.2">
      <c r="A150" s="107"/>
      <c r="B150" s="107"/>
      <c r="C150" s="107"/>
      <c r="D150" s="107"/>
      <c r="E150" s="65"/>
      <c r="F150" s="65"/>
      <c r="G150" s="42"/>
      <c r="H150" s="42"/>
      <c r="I150" s="42"/>
      <c r="J150" s="42"/>
      <c r="K150" s="6"/>
      <c r="L150" s="6"/>
      <c r="M150" s="6"/>
      <c r="N150" s="6"/>
    </row>
    <row r="151" spans="1:14" s="104" customFormat="1" x14ac:dyDescent="0.2">
      <c r="A151" s="107"/>
      <c r="B151" s="107"/>
      <c r="C151" s="107"/>
      <c r="D151" s="107"/>
      <c r="E151" s="65"/>
      <c r="F151" s="65"/>
      <c r="G151" s="42"/>
      <c r="H151" s="42"/>
      <c r="I151" s="42"/>
      <c r="J151" s="42"/>
      <c r="K151" s="6"/>
      <c r="L151" s="6"/>
      <c r="M151" s="6"/>
      <c r="N151" s="6"/>
    </row>
  </sheetData>
  <mergeCells count="20">
    <mergeCell ref="C145:D145"/>
    <mergeCell ref="C146:D146"/>
    <mergeCell ref="G7:G8"/>
    <mergeCell ref="H7:H8"/>
    <mergeCell ref="I7:J7"/>
    <mergeCell ref="A142:E142"/>
    <mergeCell ref="A144:D144"/>
    <mergeCell ref="I144:J144"/>
    <mergeCell ref="A7:A8"/>
    <mergeCell ref="B7:B8"/>
    <mergeCell ref="C7:C8"/>
    <mergeCell ref="D7:D8"/>
    <mergeCell ref="E7:E8"/>
    <mergeCell ref="F7:F8"/>
    <mergeCell ref="H1:J1"/>
    <mergeCell ref="H2:J2"/>
    <mergeCell ref="H3:J3"/>
    <mergeCell ref="A4:J4"/>
    <mergeCell ref="A5:B5"/>
    <mergeCell ref="A6:B6"/>
  </mergeCells>
  <pageMargins left="0.70866141732283472" right="0.31496062992125984" top="0.74803149606299213" bottom="0.74803149606299213" header="0.31496062992125984" footer="0.31496062992125984"/>
  <pageSetup paperSize="9" scale="47" fitToHeight="7" orientation="landscape" verticalDpi="0" r:id="rId1"/>
  <rowBreaks count="4" manualBreakCount="4">
    <brk id="27" max="9" man="1"/>
    <brk id="49" max="9" man="1"/>
    <brk id="107" max="9" man="1"/>
    <brk id="1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сесія 23.10.</vt:lpstr>
      <vt:lpstr>'сесія 23.10.'!Заголовки_для_печати</vt:lpstr>
      <vt:lpstr>'сесія 23.10.'!Область_печати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2020-10-27T14:44:43Z</dcterms:created>
  <dcterms:modified xsi:type="dcterms:W3CDTF">2020-10-27T14:45:01Z</dcterms:modified>
</cp:coreProperties>
</file>