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2980" windowHeight="10872"/>
  </bookViews>
  <sheets>
    <sheet name="сесія 07.11 №3-35" sheetId="1" r:id="rId1"/>
  </sheets>
  <definedNames>
    <definedName name="_xlnm.Print_Titles" localSheetId="0">'сесія 07.11 №3-35'!$7:$8</definedName>
  </definedNames>
  <calcPr calcId="145621"/>
</workbook>
</file>

<file path=xl/calcChain.xml><?xml version="1.0" encoding="utf-8"?>
<calcChain xmlns="http://schemas.openxmlformats.org/spreadsheetml/2006/main">
  <c r="H205" i="1" l="1"/>
  <c r="G205" i="1" s="1"/>
  <c r="J204" i="1"/>
  <c r="I204" i="1"/>
  <c r="H204" i="1"/>
  <c r="G204" i="1" s="1"/>
  <c r="G203" i="1" s="1"/>
  <c r="G201" i="1" s="1"/>
  <c r="J203" i="1"/>
  <c r="I203" i="1"/>
  <c r="H203" i="1"/>
  <c r="J201" i="1"/>
  <c r="I201" i="1"/>
  <c r="H201" i="1"/>
  <c r="H200" i="1"/>
  <c r="G200" i="1" s="1"/>
  <c r="J199" i="1"/>
  <c r="I199" i="1"/>
  <c r="H199" i="1"/>
  <c r="G199" i="1" s="1"/>
  <c r="G198" i="1" s="1"/>
  <c r="G197" i="1" s="1"/>
  <c r="G192" i="1" s="1"/>
  <c r="J198" i="1"/>
  <c r="I198" i="1"/>
  <c r="H198" i="1"/>
  <c r="J197" i="1"/>
  <c r="I197" i="1"/>
  <c r="H197" i="1"/>
  <c r="J196" i="1"/>
  <c r="J195" i="1" s="1"/>
  <c r="J194" i="1" s="1"/>
  <c r="J192" i="1" s="1"/>
  <c r="J189" i="1" s="1"/>
  <c r="J188" i="1" s="1"/>
  <c r="J181" i="1" s="1"/>
  <c r="H196" i="1"/>
  <c r="G196" i="1"/>
  <c r="I195" i="1"/>
  <c r="H195" i="1"/>
  <c r="G195" i="1"/>
  <c r="I194" i="1"/>
  <c r="H194" i="1"/>
  <c r="G194" i="1"/>
  <c r="I192" i="1"/>
  <c r="H192" i="1"/>
  <c r="G191" i="1"/>
  <c r="G190" i="1"/>
  <c r="I189" i="1"/>
  <c r="H189" i="1"/>
  <c r="G189" i="1" s="1"/>
  <c r="I188" i="1"/>
  <c r="H188" i="1"/>
  <c r="G188" i="1"/>
  <c r="J187" i="1"/>
  <c r="H187" i="1"/>
  <c r="G187" i="1"/>
  <c r="J186" i="1"/>
  <c r="I186" i="1"/>
  <c r="G186" i="1"/>
  <c r="G185" i="1"/>
  <c r="J184" i="1"/>
  <c r="I184" i="1"/>
  <c r="H184" i="1"/>
  <c r="G184" i="1"/>
  <c r="J183" i="1"/>
  <c r="I183" i="1"/>
  <c r="H183" i="1"/>
  <c r="G183" i="1"/>
  <c r="I181" i="1"/>
  <c r="H181" i="1"/>
  <c r="G181" i="1"/>
  <c r="J180" i="1"/>
  <c r="G180" i="1"/>
  <c r="J179" i="1"/>
  <c r="J178" i="1" s="1"/>
  <c r="J177" i="1" s="1"/>
  <c r="J175" i="1" s="1"/>
  <c r="I179" i="1"/>
  <c r="G179" i="1"/>
  <c r="I178" i="1"/>
  <c r="H178" i="1"/>
  <c r="G178" i="1"/>
  <c r="I177" i="1"/>
  <c r="H177" i="1"/>
  <c r="G177" i="1" s="1"/>
  <c r="I175" i="1"/>
  <c r="H175" i="1"/>
  <c r="G175" i="1" s="1"/>
  <c r="J174" i="1"/>
  <c r="G174" i="1"/>
  <c r="J173" i="1"/>
  <c r="G173" i="1"/>
  <c r="J172" i="1"/>
  <c r="I172" i="1"/>
  <c r="H172" i="1"/>
  <c r="G172" i="1"/>
  <c r="J171" i="1"/>
  <c r="I171" i="1"/>
  <c r="H171" i="1"/>
  <c r="G171" i="1" s="1"/>
  <c r="J169" i="1"/>
  <c r="I169" i="1"/>
  <c r="H169" i="1"/>
  <c r="G169" i="1"/>
  <c r="J168" i="1"/>
  <c r="G168" i="1"/>
  <c r="J167" i="1"/>
  <c r="G167" i="1"/>
  <c r="J166" i="1"/>
  <c r="I166" i="1"/>
  <c r="H166" i="1"/>
  <c r="G166" i="1"/>
  <c r="J165" i="1"/>
  <c r="I165" i="1"/>
  <c r="H165" i="1"/>
  <c r="G165" i="1"/>
  <c r="J163" i="1"/>
  <c r="I163" i="1"/>
  <c r="H163" i="1"/>
  <c r="G163" i="1"/>
  <c r="I162" i="1"/>
  <c r="J162" i="1" s="1"/>
  <c r="J161" i="1"/>
  <c r="G161" i="1"/>
  <c r="H160" i="1"/>
  <c r="G160" i="1"/>
  <c r="J159" i="1"/>
  <c r="I159" i="1"/>
  <c r="H159" i="1"/>
  <c r="G159" i="1"/>
  <c r="J158" i="1"/>
  <c r="I158" i="1"/>
  <c r="H158" i="1"/>
  <c r="G158" i="1" s="1"/>
  <c r="J156" i="1"/>
  <c r="I156" i="1"/>
  <c r="H156" i="1"/>
  <c r="G156" i="1" s="1"/>
  <c r="G155" i="1"/>
  <c r="J154" i="1"/>
  <c r="I154" i="1"/>
  <c r="H154" i="1"/>
  <c r="G154" i="1"/>
  <c r="J153" i="1"/>
  <c r="I153" i="1"/>
  <c r="H153" i="1"/>
  <c r="G153" i="1"/>
  <c r="J151" i="1"/>
  <c r="I151" i="1"/>
  <c r="H151" i="1"/>
  <c r="G151" i="1"/>
  <c r="J150" i="1"/>
  <c r="H150" i="1"/>
  <c r="G150" i="1" s="1"/>
  <c r="G148" i="1" s="1"/>
  <c r="G147" i="1" s="1"/>
  <c r="J149" i="1"/>
  <c r="G149" i="1"/>
  <c r="J148" i="1"/>
  <c r="I148" i="1"/>
  <c r="H148" i="1"/>
  <c r="J147" i="1"/>
  <c r="I147" i="1"/>
  <c r="H147" i="1"/>
  <c r="J145" i="1"/>
  <c r="I145" i="1"/>
  <c r="H145" i="1"/>
  <c r="G145" i="1" s="1"/>
  <c r="J144" i="1"/>
  <c r="G144" i="1"/>
  <c r="J143" i="1"/>
  <c r="G143" i="1"/>
  <c r="J142" i="1"/>
  <c r="I142" i="1"/>
  <c r="H142" i="1"/>
  <c r="G142" i="1" s="1"/>
  <c r="J141" i="1"/>
  <c r="I141" i="1"/>
  <c r="H141" i="1"/>
  <c r="G141" i="1" s="1"/>
  <c r="J139" i="1"/>
  <c r="I139" i="1"/>
  <c r="H139" i="1"/>
  <c r="G139" i="1" s="1"/>
  <c r="J138" i="1"/>
  <c r="G138" i="1"/>
  <c r="J137" i="1"/>
  <c r="I137" i="1"/>
  <c r="H137" i="1"/>
  <c r="G137" i="1" s="1"/>
  <c r="J136" i="1"/>
  <c r="I136" i="1"/>
  <c r="H136" i="1"/>
  <c r="G136" i="1" s="1"/>
  <c r="J135" i="1"/>
  <c r="I135" i="1"/>
  <c r="H135" i="1"/>
  <c r="G135" i="1" s="1"/>
  <c r="J133" i="1"/>
  <c r="I133" i="1"/>
  <c r="H133" i="1"/>
  <c r="G133" i="1" s="1"/>
  <c r="J132" i="1"/>
  <c r="I132" i="1"/>
  <c r="H132" i="1"/>
  <c r="G132" i="1" s="1"/>
  <c r="J131" i="1"/>
  <c r="I131" i="1"/>
  <c r="H131" i="1"/>
  <c r="G131" i="1" s="1"/>
  <c r="J130" i="1"/>
  <c r="I130" i="1"/>
  <c r="H130" i="1"/>
  <c r="G130" i="1" s="1"/>
  <c r="J129" i="1"/>
  <c r="I129" i="1"/>
  <c r="H129" i="1"/>
  <c r="G129" i="1" s="1"/>
  <c r="J127" i="1"/>
  <c r="I127" i="1"/>
  <c r="H127" i="1"/>
  <c r="G127" i="1" s="1"/>
  <c r="J126" i="1"/>
  <c r="H126" i="1"/>
  <c r="G126" i="1"/>
  <c r="I125" i="1"/>
  <c r="J125" i="1" s="1"/>
  <c r="J124" i="1" s="1"/>
  <c r="J123" i="1" s="1"/>
  <c r="J121" i="1" s="1"/>
  <c r="H125" i="1"/>
  <c r="G125" i="1"/>
  <c r="I124" i="1"/>
  <c r="H124" i="1"/>
  <c r="G124" i="1"/>
  <c r="I123" i="1"/>
  <c r="H123" i="1"/>
  <c r="G123" i="1"/>
  <c r="I121" i="1"/>
  <c r="H121" i="1"/>
  <c r="G121" i="1"/>
  <c r="J120" i="1"/>
  <c r="G120" i="1"/>
  <c r="J119" i="1"/>
  <c r="I119" i="1"/>
  <c r="H119" i="1"/>
  <c r="G119" i="1"/>
  <c r="J118" i="1"/>
  <c r="I118" i="1"/>
  <c r="H118" i="1"/>
  <c r="G118" i="1"/>
  <c r="J117" i="1"/>
  <c r="I117" i="1"/>
  <c r="H117" i="1"/>
  <c r="G117" i="1"/>
  <c r="J115" i="1"/>
  <c r="I115" i="1"/>
  <c r="H115" i="1"/>
  <c r="G115" i="1"/>
  <c r="J114" i="1"/>
  <c r="H114" i="1"/>
  <c r="G114" i="1" s="1"/>
  <c r="J113" i="1"/>
  <c r="I113" i="1"/>
  <c r="H113" i="1"/>
  <c r="G113" i="1" s="1"/>
  <c r="G112" i="1"/>
  <c r="G111" i="1"/>
  <c r="J110" i="1"/>
  <c r="I110" i="1"/>
  <c r="H110" i="1"/>
  <c r="G110" i="1" s="1"/>
  <c r="J109" i="1"/>
  <c r="I109" i="1"/>
  <c r="H109" i="1"/>
  <c r="G109" i="1" s="1"/>
  <c r="J107" i="1"/>
  <c r="I107" i="1"/>
  <c r="H107" i="1"/>
  <c r="J106" i="1"/>
  <c r="G106" i="1"/>
  <c r="J105" i="1"/>
  <c r="I105" i="1"/>
  <c r="H105" i="1"/>
  <c r="G105" i="1" s="1"/>
  <c r="J104" i="1"/>
  <c r="I104" i="1"/>
  <c r="H104" i="1"/>
  <c r="G104" i="1" s="1"/>
  <c r="J103" i="1"/>
  <c r="I103" i="1"/>
  <c r="H103" i="1"/>
  <c r="G103" i="1" s="1"/>
  <c r="J101" i="1"/>
  <c r="I101" i="1"/>
  <c r="H101" i="1"/>
  <c r="G101" i="1" s="1"/>
  <c r="J100" i="1"/>
  <c r="G100" i="1"/>
  <c r="J99" i="1"/>
  <c r="H99" i="1"/>
  <c r="G99" i="1"/>
  <c r="J98" i="1"/>
  <c r="H98" i="1"/>
  <c r="G98" i="1" s="1"/>
  <c r="J97" i="1"/>
  <c r="J96" i="1" s="1"/>
  <c r="J95" i="1" s="1"/>
  <c r="J93" i="1" s="1"/>
  <c r="J91" i="1" s="1"/>
  <c r="J90" i="1" s="1"/>
  <c r="J88" i="1" s="1"/>
  <c r="H97" i="1"/>
  <c r="G97" i="1"/>
  <c r="I96" i="1"/>
  <c r="I95" i="1"/>
  <c r="I93" i="1"/>
  <c r="I91" i="1" s="1"/>
  <c r="I90" i="1" s="1"/>
  <c r="I88" i="1" s="1"/>
  <c r="G92" i="1"/>
  <c r="H91" i="1"/>
  <c r="G91" i="1" s="1"/>
  <c r="H90" i="1"/>
  <c r="H88" i="1"/>
  <c r="G88" i="1" s="1"/>
  <c r="G87" i="1"/>
  <c r="J86" i="1"/>
  <c r="G86" i="1"/>
  <c r="J85" i="1"/>
  <c r="H85" i="1"/>
  <c r="G85" i="1" s="1"/>
  <c r="J84" i="1"/>
  <c r="H84" i="1"/>
  <c r="G84" i="1"/>
  <c r="J83" i="1"/>
  <c r="H83" i="1"/>
  <c r="G83" i="1" s="1"/>
  <c r="J82" i="1"/>
  <c r="I82" i="1"/>
  <c r="H82" i="1"/>
  <c r="G82" i="1" s="1"/>
  <c r="J81" i="1"/>
  <c r="I81" i="1"/>
  <c r="H81" i="1"/>
  <c r="G81" i="1" s="1"/>
  <c r="J79" i="1"/>
  <c r="I79" i="1"/>
  <c r="H79" i="1"/>
  <c r="G79" i="1" s="1"/>
  <c r="J78" i="1"/>
  <c r="G78" i="1"/>
  <c r="J77" i="1"/>
  <c r="I77" i="1"/>
  <c r="H77" i="1"/>
  <c r="G77" i="1" s="1"/>
  <c r="J76" i="1"/>
  <c r="I76" i="1"/>
  <c r="H76" i="1"/>
  <c r="G76" i="1" s="1"/>
  <c r="J74" i="1"/>
  <c r="I74" i="1"/>
  <c r="H74" i="1"/>
  <c r="G74" i="1" s="1"/>
  <c r="J73" i="1"/>
  <c r="G73" i="1"/>
  <c r="J72" i="1"/>
  <c r="I72" i="1"/>
  <c r="H72" i="1"/>
  <c r="G72" i="1" s="1"/>
  <c r="J71" i="1"/>
  <c r="I71" i="1"/>
  <c r="H71" i="1"/>
  <c r="G71" i="1" s="1"/>
  <c r="J69" i="1"/>
  <c r="I69" i="1"/>
  <c r="H69" i="1"/>
  <c r="G69" i="1" s="1"/>
  <c r="G68" i="1"/>
  <c r="J67" i="1"/>
  <c r="I67" i="1"/>
  <c r="H67" i="1"/>
  <c r="G67" i="1"/>
  <c r="J66" i="1"/>
  <c r="I66" i="1"/>
  <c r="H66" i="1"/>
  <c r="G66" i="1"/>
  <c r="J64" i="1"/>
  <c r="I64" i="1"/>
  <c r="H64" i="1"/>
  <c r="G64" i="1"/>
  <c r="J63" i="1"/>
  <c r="H63" i="1"/>
  <c r="G63" i="1" s="1"/>
  <c r="J62" i="1"/>
  <c r="H62" i="1"/>
  <c r="G62" i="1"/>
  <c r="J61" i="1"/>
  <c r="G61" i="1"/>
  <c r="H60" i="1"/>
  <c r="G60" i="1"/>
  <c r="J59" i="1"/>
  <c r="G59" i="1"/>
  <c r="J58" i="1"/>
  <c r="H58" i="1"/>
  <c r="G58" i="1" s="1"/>
  <c r="J57" i="1"/>
  <c r="G57" i="1"/>
  <c r="J56" i="1"/>
  <c r="J55" i="1" s="1"/>
  <c r="J53" i="1" s="1"/>
  <c r="I56" i="1"/>
  <c r="H56" i="1"/>
  <c r="H55" i="1" s="1"/>
  <c r="H53" i="1" s="1"/>
  <c r="I55" i="1"/>
  <c r="I53" i="1"/>
  <c r="G52" i="1"/>
  <c r="J51" i="1"/>
  <c r="I51" i="1"/>
  <c r="H51" i="1"/>
  <c r="G51" i="1"/>
  <c r="J50" i="1"/>
  <c r="I50" i="1"/>
  <c r="H50" i="1"/>
  <c r="G50" i="1"/>
  <c r="J48" i="1"/>
  <c r="I48" i="1"/>
  <c r="H48" i="1"/>
  <c r="G48" i="1"/>
  <c r="J47" i="1"/>
  <c r="H47" i="1"/>
  <c r="G47" i="1" s="1"/>
  <c r="J46" i="1"/>
  <c r="J45" i="1" s="1"/>
  <c r="J43" i="1" s="1"/>
  <c r="I46" i="1"/>
  <c r="H46" i="1"/>
  <c r="G46" i="1" s="1"/>
  <c r="I45" i="1"/>
  <c r="I43" i="1"/>
  <c r="J42" i="1"/>
  <c r="J41" i="1" s="1"/>
  <c r="J40" i="1" s="1"/>
  <c r="J38" i="1" s="1"/>
  <c r="H42" i="1"/>
  <c r="G42" i="1"/>
  <c r="I41" i="1"/>
  <c r="H41" i="1"/>
  <c r="G41" i="1"/>
  <c r="I40" i="1"/>
  <c r="H40" i="1"/>
  <c r="G40" i="1"/>
  <c r="I38" i="1"/>
  <c r="H38" i="1"/>
  <c r="G38" i="1"/>
  <c r="J37" i="1"/>
  <c r="H37" i="1"/>
  <c r="G37" i="1" s="1"/>
  <c r="J36" i="1"/>
  <c r="J35" i="1"/>
  <c r="H35" i="1"/>
  <c r="G35" i="1" s="1"/>
  <c r="J34" i="1"/>
  <c r="I34" i="1"/>
  <c r="J33" i="1"/>
  <c r="I33" i="1"/>
  <c r="J31" i="1"/>
  <c r="I31" i="1"/>
  <c r="J30" i="1"/>
  <c r="I30" i="1"/>
  <c r="H30" i="1"/>
  <c r="G30" i="1" s="1"/>
  <c r="J29" i="1"/>
  <c r="I29" i="1"/>
  <c r="H29" i="1"/>
  <c r="G29" i="1" s="1"/>
  <c r="J28" i="1"/>
  <c r="I28" i="1"/>
  <c r="H28" i="1"/>
  <c r="G28" i="1" s="1"/>
  <c r="J26" i="1"/>
  <c r="I26" i="1"/>
  <c r="H26" i="1"/>
  <c r="G26" i="1" s="1"/>
  <c r="J25" i="1"/>
  <c r="G25" i="1"/>
  <c r="J24" i="1"/>
  <c r="I24" i="1"/>
  <c r="H24" i="1"/>
  <c r="G24" i="1" s="1"/>
  <c r="G23" i="1" s="1"/>
  <c r="J23" i="1"/>
  <c r="I23" i="1"/>
  <c r="H23" i="1"/>
  <c r="H9" i="1" s="1"/>
  <c r="G9" i="1" s="1"/>
  <c r="J22" i="1"/>
  <c r="I22" i="1"/>
  <c r="G22" i="1"/>
  <c r="J21" i="1"/>
  <c r="G21" i="1"/>
  <c r="I20" i="1"/>
  <c r="J20" i="1" s="1"/>
  <c r="J19" i="1"/>
  <c r="J18" i="1" s="1"/>
  <c r="J17" i="1" s="1"/>
  <c r="I19" i="1"/>
  <c r="G19" i="1"/>
  <c r="I18" i="1"/>
  <c r="H18" i="1"/>
  <c r="G18" i="1"/>
  <c r="I17" i="1"/>
  <c r="H17" i="1"/>
  <c r="G17" i="1"/>
  <c r="J16" i="1"/>
  <c r="G16" i="1"/>
  <c r="I15" i="1"/>
  <c r="J15" i="1" s="1"/>
  <c r="J14" i="1"/>
  <c r="G14" i="1"/>
  <c r="J13" i="1"/>
  <c r="J12" i="1" s="1"/>
  <c r="J11" i="1" s="1"/>
  <c r="J9" i="1" s="1"/>
  <c r="I13" i="1"/>
  <c r="G13" i="1"/>
  <c r="I12" i="1"/>
  <c r="H12" i="1"/>
  <c r="G12" i="1"/>
  <c r="I11" i="1"/>
  <c r="H11" i="1"/>
  <c r="G11" i="1"/>
  <c r="I9" i="1"/>
  <c r="I206" i="1" l="1"/>
  <c r="G15" i="1"/>
  <c r="G20" i="1"/>
  <c r="H36" i="1"/>
  <c r="H45" i="1"/>
  <c r="G56" i="1"/>
  <c r="G55" i="1" s="1"/>
  <c r="G53" i="1" s="1"/>
  <c r="G90" i="1"/>
  <c r="J206" i="1"/>
  <c r="H96" i="1"/>
  <c r="G107" i="1"/>
  <c r="G162" i="1"/>
  <c r="G96" i="1" l="1"/>
  <c r="H95" i="1"/>
  <c r="G36" i="1"/>
  <c r="H34" i="1"/>
  <c r="G45" i="1"/>
  <c r="H43" i="1"/>
  <c r="G43" i="1" s="1"/>
  <c r="G34" i="1" l="1"/>
  <c r="H33" i="1"/>
  <c r="G95" i="1"/>
  <c r="H93" i="1"/>
  <c r="G93" i="1" s="1"/>
  <c r="G33" i="1" l="1"/>
  <c r="H31" i="1"/>
  <c r="G31" i="1" l="1"/>
  <c r="H206" i="1"/>
  <c r="G206" i="1" l="1"/>
</calcChain>
</file>

<file path=xl/sharedStrings.xml><?xml version="1.0" encoding="utf-8"?>
<sst xmlns="http://schemas.openxmlformats.org/spreadsheetml/2006/main" count="476" uniqueCount="239">
  <si>
    <t>Додаток 6</t>
  </si>
  <si>
    <t>до рішення сільської ради</t>
  </si>
  <si>
    <t>від 07.11.2023 № 3-35/VIII</t>
  </si>
  <si>
    <t>Розподіл витрат сільського бюджету на реалізацію сільських/регіональних програм у 2023 році</t>
  </si>
  <si>
    <t>0455900000</t>
  </si>
  <si>
    <t>(код бюджету)</t>
  </si>
  <si>
    <t>грн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</si>
  <si>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</si>
  <si>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</si>
  <si>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</si>
  <si>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</si>
  <si>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</si>
  <si>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</si>
  <si>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</si>
  <si>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</si>
  <si>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</si>
  <si>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 тому числі бюджет розвитку</t>
  </si>
  <si>
    <t xml:space="preserve">Програма соціально-економічного та культурного розвитку Піщанської сільської ради  на 2023 рік </t>
  </si>
  <si>
    <t xml:space="preserve">(від 14.12.2022  №  9-22/VІІІ) </t>
  </si>
  <si>
    <t>у тому числі:</t>
  </si>
  <si>
    <t>0100000</t>
  </si>
  <si>
    <t>Сільська рада</t>
  </si>
  <si>
    <t>0110000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</si>
  <si>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</si>
  <si>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</si>
  <si>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</si>
  <si>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</si>
  <si>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0117363</t>
  </si>
  <si>
    <t>7363</t>
  </si>
  <si>
    <t>0490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</si>
  <si>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</si>
  <si>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</si>
  <si>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</si>
  <si>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</si>
  <si>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</si>
  <si>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0117463</t>
  </si>
  <si>
    <t>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</si>
  <si>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</si>
  <si>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0600000</t>
  </si>
  <si>
    <t>Відділу освіти, молоді та спорту  Піщанської сільської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</si>
  <si>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</si>
  <si>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</si>
  <si>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</si>
  <si>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</si>
  <si>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</si>
  <si>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0611261</t>
  </si>
  <si>
    <t>1261</t>
  </si>
  <si>
    <t>0990</t>
  </si>
  <si>
    <t>Співфінансування заходів, що реалізуються за рахунок субвенції з державного бюджету місцевим бюджетам на облаштування безпечних умов у закладах загальної середньої освіти</t>
  </si>
  <si>
    <t>0611262</t>
  </si>
  <si>
    <t>1262</t>
  </si>
  <si>
    <t>Виконання заходів щодо облаштування безпечних умов у закладах загальної середньої освіти за рахунок відповідної субвенції з державного бюджету</t>
  </si>
  <si>
    <t>0617321</t>
  </si>
  <si>
    <t>7321</t>
  </si>
  <si>
    <t>0443</t>
  </si>
  <si>
    <t>Будівництво освітніх установ та закладів</t>
  </si>
  <si>
    <t>1000000</t>
  </si>
  <si>
    <t>Відділу культури, релігії та туризму  Піщанської сільської ради</t>
  </si>
  <si>
    <t>1010000</t>
  </si>
  <si>
    <t>0828</t>
  </si>
  <si>
    <t>Забезпечення діяльності палаців i будинків культури, клубів, центрів дозвілля та iнших клубних закладів</t>
  </si>
  <si>
    <t xml:space="preserve">                                                                                                                     Програми 
фінансової підтримки комунального
некомерційного підприємства 
ˮЦентр первинної медико-санітарної допомоги Піщанської сільської об’єднаної територіальної громадиˮ на 2023 рік
</t>
  </si>
  <si>
    <t>(від 14.12.2022   № 42-22/VІІІ)</t>
  </si>
  <si>
    <t>в тому числі:</t>
  </si>
  <si>
    <t xml:space="preserve">Програми 
"Здоров’я населення Піщанської  сільської територіальної громади на період 2021 – 2023 роки” </t>
  </si>
  <si>
    <t xml:space="preserve">(від 24.12.2020  № 27 -3/VІІІ) </t>
  </si>
  <si>
    <t>0119770</t>
  </si>
  <si>
    <t>0180</t>
  </si>
  <si>
    <t>Інші субвенції з місцевого бюджету, в тому числі:</t>
  </si>
  <si>
    <t xml:space="preserve"> Комунальному підприємству “Новомосковська центральна регіональна лікарня інтенсивного лікування” </t>
  </si>
  <si>
    <t xml:space="preserve">Програми 
"Забезпечення лікарськими засобами за рецептами лікарів у разі амбулаторного лікування дітей, які потребують постійного дороговартісного лікування лікарськими засобами на 2023 рік” </t>
  </si>
  <si>
    <t>(від 14.12.2022   № 41-22/VІІІ)</t>
  </si>
  <si>
    <t>Програма інформатизації Піщанської сільської територільної громади на 2021-2023 роки</t>
  </si>
  <si>
    <t xml:space="preserve">(від 24.12.2020  №  26-3/VІІІ) </t>
  </si>
  <si>
    <t>“Програма організації суспільно корисних робіт для порушників, на яких судом накладено адміністративне стягнення у вигляді виконання суспільно корисних робіт  Піщанської сільської ради на 2023 - 2024 роки”</t>
  </si>
  <si>
    <t xml:space="preserve">(від 14.12.2022  № 28 -22/VІІІ) </t>
  </si>
  <si>
    <t>0113210</t>
  </si>
  <si>
    <t>3210</t>
  </si>
  <si>
    <t>1050</t>
  </si>
  <si>
    <t>Організація та проведення громадських робіт</t>
  </si>
  <si>
    <t xml:space="preserve">Програма соціального захисту населення Піщанської сільської територіальної громади на 2021-2023 роки </t>
  </si>
  <si>
    <t xml:space="preserve">(від 24.12.2020  №  14-3/VІІІ) 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</si>
  <si>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</si>
  <si>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</si>
  <si>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</si>
  <si>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</si>
  <si>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</si>
  <si>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</si>
  <si>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</si>
  <si>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</si>
  <si>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</si>
  <si>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</si>
  <si>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</si>
  <si>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</si>
  <si>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</si>
  <si>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</si>
  <si>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</si>
  <si>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</si>
  <si>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</si>
  <si>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</si>
  <si>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</si>
  <si>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</si>
  <si>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</si>
  <si>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0113242</t>
  </si>
  <si>
    <t>Інші заходи у сфері соціального захисту і соціального забезпечення</t>
  </si>
  <si>
    <t>“Програми організації безоплатного поховання загиблих (померлих) військовослужбовців, учасників бойових дій Піщанської сільської територіальної громади на 2023 рік”</t>
  </si>
  <si>
    <t xml:space="preserve">(від 05.05.2023  № 11-25/VІІІ) </t>
  </si>
  <si>
    <t>Програма поховання померлих одиноких громадян на території Піщанської сільської територіальної громади на 2021-2023 роки</t>
  </si>
  <si>
    <t xml:space="preserve">(від 24.12.2020  №  21-3/VІІІ) </t>
  </si>
  <si>
    <t xml:space="preserve">Програма ліквідації наслідків збройної агресії Російської федерації на території Піщанської сільської територіальної громади на 2022 - 2023 роки </t>
  </si>
  <si>
    <t xml:space="preserve">(від 02.06.2022  № 66) </t>
  </si>
  <si>
    <t>0116011</t>
  </si>
  <si>
    <t>6011</t>
  </si>
  <si>
    <t>0620</t>
  </si>
  <si>
    <t>Експлуатація та технічне обслуговування житлового фонду</t>
  </si>
  <si>
    <t>Програма розвитку та фінансової підтримки житлово-комунального господарства Піщанської сільської територіальної громади на 2021 – 2023 роки</t>
  </si>
  <si>
    <t xml:space="preserve">(від 24.12.2020  №  20-3/VІІІ) 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</si>
  <si>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</si>
  <si>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</si>
  <si>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</si>
  <si>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</si>
  <si>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</si>
  <si>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</si>
  <si>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0117670</t>
  </si>
  <si>
    <t>7670</t>
  </si>
  <si>
    <t>Внески до статутного капіталу суб’єктів господарювання</t>
  </si>
  <si>
    <t>0118340</t>
  </si>
  <si>
    <t>8340</t>
  </si>
  <si>
    <t>0540</t>
  </si>
  <si>
    <t>Природоохоронні заходи за рахунок цільових фондів</t>
  </si>
  <si>
    <t xml:space="preserve">Програма розвитку земельних відносин і охорони земель Піщанської сільської ради на 2021- 2023 роки </t>
  </si>
  <si>
    <t>(від 24.12.2020   № 10-3/VІІІ)</t>
  </si>
  <si>
    <t>0117130</t>
  </si>
  <si>
    <t>0421</t>
  </si>
  <si>
    <t xml:space="preserve">Здійснення заходів із землеустрою </t>
  </si>
  <si>
    <t xml:space="preserve">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2021-2023 роки </t>
  </si>
  <si>
    <t xml:space="preserve">(від 24.12.2020  №  18-3/VІІІ) 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</si>
  <si>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</si>
  <si>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</si>
  <si>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</si>
  <si>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</si>
  <si>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0118120</t>
  </si>
  <si>
    <t>8120</t>
  </si>
  <si>
    <t>Заходи з організації рятування на водах</t>
  </si>
  <si>
    <t>Інші субвенції з місцевого бюджету</t>
  </si>
  <si>
    <t>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</t>
  </si>
  <si>
    <t>Програми співробітництва Піщанської сільської територіальної громади та Новомосковської міської територіальної громади на 2023 рік</t>
  </si>
  <si>
    <t>(від 22.09.2022   № 7-33/VІІІ)</t>
  </si>
  <si>
    <t>0119730</t>
  </si>
  <si>
    <t>9730</t>
  </si>
  <si>
    <r>
      <t xml:space="preserve"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пунктах, </t>
    </r>
    <r>
      <rPr>
        <i/>
        <sz val="14"/>
        <rFont val="Times New Roman"/>
        <family val="1"/>
        <charset val="204"/>
      </rPr>
      <t>в тому числ</t>
    </r>
    <r>
      <rPr>
        <sz val="14"/>
        <rFont val="Times New Roman"/>
        <family val="1"/>
        <charset val="204"/>
      </rPr>
      <t>і:</t>
    </r>
  </si>
  <si>
    <t>Бюджет Новомосковської міської територіальної громади</t>
  </si>
  <si>
    <t xml:space="preserve">Програма територіальної оборони на 2023-2024 роки </t>
  </si>
  <si>
    <t>(від 13.10.2023   № 1-34/VІІІ)</t>
  </si>
  <si>
    <t>0118240</t>
  </si>
  <si>
    <t>8240</t>
  </si>
  <si>
    <t>0380</t>
  </si>
  <si>
    <t>Заходи та роботи з територіальної оборони</t>
  </si>
  <si>
    <t>на допомогу з матеріально-технічного забезпечення військової частини А7225</t>
  </si>
  <si>
    <t>9770</t>
  </si>
  <si>
    <r>
      <t xml:space="preserve">Інші субвенції з місцевого бюджету, </t>
    </r>
    <r>
      <rPr>
        <i/>
        <sz val="14"/>
        <rFont val="Times New Roman"/>
        <family val="1"/>
        <charset val="204"/>
      </rPr>
      <t>в тому числ</t>
    </r>
    <r>
      <rPr>
        <sz val="14"/>
        <rFont val="Times New Roman"/>
        <family val="1"/>
        <charset val="204"/>
      </rPr>
      <t>і:</t>
    </r>
  </si>
  <si>
    <t>субвенція з місцевих бюджетів обласному бюджету  на виконання заходів “Програми територіальної оборони Дніпропетровської області та забезпечення заходів мобілізації на 2022 – 2024 роки”</t>
  </si>
  <si>
    <t xml:space="preserve">Програма забезпечення громадського порядку та громадської безпеки на території Піщанської сільської територіальної громади на 2021-2023 роки </t>
  </si>
  <si>
    <t>(від 24.12.2020   № 17-3/VІІІ)</t>
  </si>
  <si>
    <t>0119800</t>
  </si>
  <si>
    <t>9800</t>
  </si>
  <si>
    <r>
      <t xml:space="preserve">Субвенція з місцевого бюджету державному бюджету на виконання програм соціально-економічного розвитку регіонів, </t>
    </r>
    <r>
      <rPr>
        <i/>
        <sz val="14"/>
        <rFont val="Times New Roman"/>
        <family val="1"/>
        <charset val="204"/>
      </rPr>
      <t>в тому числ</t>
    </r>
    <r>
      <rPr>
        <sz val="14"/>
        <rFont val="Times New Roman"/>
        <family val="1"/>
        <charset val="204"/>
      </rPr>
      <t>і:</t>
    </r>
  </si>
  <si>
    <t>Новомосковський районний відділ поліції</t>
  </si>
  <si>
    <t>Програми забезпечення громадського порядку, публічної безпеки та профілактики злочинності на території Новомосковського району Дніпропетровської області на 2023 рік</t>
  </si>
  <si>
    <t>(від 28.02.2023   № 13-24/VІІІ)</t>
  </si>
  <si>
    <t>“Програми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</t>
  </si>
  <si>
    <t>(від 28.02.2023   № 14-24/VІІІ)</t>
  </si>
  <si>
    <t xml:space="preserve">Військова частина А 1363 </t>
  </si>
  <si>
    <t>“Програми надання фінансової підтримки військовій частині 3102 Національної гвардії України на 2023 році"</t>
  </si>
  <si>
    <t>(від 07.11.2023   № 6-35/VІІІ)</t>
  </si>
  <si>
    <t>Військова частина 3102 Національної гвардії України</t>
  </si>
  <si>
    <t>“Програми надання фінансової підтримки Новомосковському РТЦК та СП Дніпропетровської області на 2023 рік"</t>
  </si>
  <si>
    <t>(від 28.07.2023   № 6-30/VІІІ)</t>
  </si>
  <si>
    <t>Новомосковський РТЦК та СП</t>
  </si>
  <si>
    <t xml:space="preserve">Цільова соціальна програма "Освіта  Піщанської сільської територіальної громади на 2021-2023 роки </t>
  </si>
  <si>
    <t xml:space="preserve">(від 24.12.2020  № 23 -3/VІІІ) </t>
  </si>
  <si>
    <t>0611142</t>
  </si>
  <si>
    <t>1142</t>
  </si>
  <si>
    <t>Інші програми та заходи у сфері освіти</t>
  </si>
  <si>
    <t>Програма "Молодь Піщанської громади" на 2021-2023 роки</t>
  </si>
  <si>
    <t>(від 24.12.2020   № 11-3/VІІІ)</t>
  </si>
  <si>
    <t>0613133</t>
  </si>
  <si>
    <t>3133</t>
  </si>
  <si>
    <t>1040</t>
  </si>
  <si>
    <t>Інші заходи та заклади молодіжної політики</t>
  </si>
  <si>
    <t>Програма оздоровлення та відпочинок дітей Піщанської сільської територільної громади на 2021-2023 роки</t>
  </si>
  <si>
    <t xml:space="preserve">(від 24.12.2020  №  16-3/VІІІ) </t>
  </si>
  <si>
    <t>Відділу освіти, молоді та спорту   Піщанської сільської ради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</si>
  <si>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</si>
  <si>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</si>
  <si>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0117350</t>
  </si>
  <si>
    <t>7350</t>
  </si>
  <si>
    <t>Розроблення схем планування та забудови територій (містобудівної документації)</t>
  </si>
  <si>
    <t>Програми забезпечення громадського порядку, публічної безпеки та профілактики злочинності на території Новомосковського району Дніпропетровської області на 2022 рік</t>
  </si>
  <si>
    <t>(від 18.05.2022   № 2-19/VІІІ)</t>
  </si>
  <si>
    <t>“Програми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2021 – 2022 роки</t>
  </si>
  <si>
    <t>(від 24.12.2020   № 31-3/VІІІ)</t>
  </si>
  <si>
    <t xml:space="preserve">Цільова комплексна програма розвитку фізичної культури та спорту Піщанської сільської територіальної громади на 2021-2025 роки </t>
  </si>
  <si>
    <t xml:space="preserve">(від 24.12.2020  №  15-3/VІІІ) 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</si>
  <si>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</si>
  <si>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</si>
  <si>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</si>
  <si>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</si>
  <si>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0615041</t>
  </si>
  <si>
    <t>5041</t>
  </si>
  <si>
    <t>Утримання та фінансова підтримка спортивних споруд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</si>
  <si>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</si>
  <si>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</si>
  <si>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</si>
  <si>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</si>
  <si>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Фінансово-економічний відділ  Піщанської сільської ради</t>
  </si>
  <si>
    <t>37610000</t>
  </si>
  <si>
    <t>3719150</t>
  </si>
  <si>
    <t>9150</t>
  </si>
  <si>
    <t>Інші дотації з місцевого бюджету</t>
  </si>
  <si>
    <t>Новомосковському районному бюджету для ФСТ "Колос"</t>
  </si>
  <si>
    <t>“Програми захисту прав дітей та розвитку сімейних форм виховання у Піщанській сільській територіальній громаді на 2021 – 2025 роки”</t>
  </si>
  <si>
    <t xml:space="preserve">(від 24.12.2020  №  9-3/VІІІ) </t>
  </si>
  <si>
    <t>0900000</t>
  </si>
  <si>
    <t>Служба у справах дітей Піщанської сільської ради</t>
  </si>
  <si>
    <t>0910000</t>
  </si>
  <si>
    <t>0913112</t>
  </si>
  <si>
    <t>3112</t>
  </si>
  <si>
    <t>Заходи державної політики з питань дітей та їх соціального захисту</t>
  </si>
  <si>
    <r>
      <t xml:space="preserve">Інші субвенції з місцевого бюджету, </t>
    </r>
    <r>
      <rPr>
        <i/>
        <sz val="14"/>
        <rFont val="Times New Roman"/>
        <family val="1"/>
        <charset val="204"/>
      </rPr>
      <t>в тому числі:</t>
    </r>
  </si>
  <si>
    <t xml:space="preserve">Новомосковському районному бюджету </t>
  </si>
  <si>
    <t xml:space="preserve">Програма розвитку культури у Піщанській сільській територіальної громади на 2021-2023 роки      </t>
  </si>
  <si>
    <t xml:space="preserve">(від 24.12.2020  № 13 -3/VІІІ) </t>
  </si>
  <si>
    <t>1014082</t>
  </si>
  <si>
    <t>4082</t>
  </si>
  <si>
    <t>0829</t>
  </si>
  <si>
    <t>Інші заходи в галузі культури і мистецтва</t>
  </si>
  <si>
    <t>Секретар сільської ради</t>
  </si>
  <si>
    <t>Тетяна ФОМЕНКО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</si>
</sst>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6">
    <xf numFmtId="0" fontId="0" fillId="0" borderId="0" xfId="0"/>
    <xf numFmtId="0" fontId="2" fillId="2" borderId="0" xfId="1" applyNumberFormat="1" applyFont="1" applyFill="1" applyAlignment="1" applyProtection="1">
      <alignment horizontal="center" vertical="center" wrapText="1"/>
    </xf>
    <xf numFmtId="0" fontId="3" fillId="2" borderId="0" xfId="1" applyNumberFormat="1" applyFont="1" applyFill="1" applyAlignment="1" applyProtection="1">
      <alignment horizontal="center" vertical="center" wrapText="1"/>
    </xf>
    <xf numFmtId="4" fontId="3" fillId="2" borderId="0" xfId="1" applyNumberFormat="1" applyFont="1" applyFill="1" applyAlignment="1" applyProtection="1">
      <alignment vertical="center" wrapText="1"/>
    </xf>
    <xf numFmtId="0" fontId="2" fillId="2" borderId="0" xfId="2" applyFont="1" applyFill="1" applyAlignment="1" applyProtection="1">
      <alignment horizontal="center" vertical="center" wrapText="1"/>
      <protection locked="0"/>
    </xf>
    <xf numFmtId="0" fontId="3" fillId="2" borderId="0" xfId="1" applyNumberFormat="1" applyFont="1" applyFill="1" applyBorder="1" applyAlignment="1" applyProtection="1">
      <alignment horizontal="center" vertical="center" wrapText="1"/>
    </xf>
    <xf numFmtId="4" fontId="3" fillId="2" borderId="0" xfId="1" applyNumberFormat="1" applyFont="1" applyFill="1" applyBorder="1" applyAlignment="1" applyProtection="1">
      <alignment vertical="center" wrapText="1"/>
    </xf>
    <xf numFmtId="0" fontId="2" fillId="2" borderId="0" xfId="2" applyFont="1" applyFill="1" applyAlignment="1" applyProtection="1">
      <alignment vertical="center" wrapText="1"/>
      <protection locked="0"/>
    </xf>
    <xf numFmtId="4" fontId="7" fillId="2" borderId="0" xfId="0" applyNumberFormat="1" applyFont="1" applyFill="1" applyBorder="1" applyAlignment="1" applyProtection="1">
      <alignment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9" fontId="2" fillId="2" borderId="2" xfId="2" applyNumberFormat="1" applyFon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</xf>
    <xf numFmtId="4" fontId="6" fillId="2" borderId="2" xfId="2" applyNumberFormat="1" applyFont="1" applyFill="1" applyBorder="1" applyAlignment="1" applyProtection="1">
      <alignment vertical="center" wrapText="1"/>
    </xf>
    <xf numFmtId="0" fontId="8" fillId="2" borderId="2" xfId="2" applyFont="1" applyFill="1" applyBorder="1" applyAlignment="1" applyProtection="1">
      <alignment horizontal="center" vertical="center" wrapText="1"/>
    </xf>
    <xf numFmtId="4" fontId="3" fillId="2" borderId="2" xfId="2" applyNumberFormat="1" applyFont="1" applyFill="1" applyBorder="1" applyAlignment="1" applyProtection="1">
      <alignment vertical="center" wrapText="1"/>
    </xf>
    <xf numFmtId="4" fontId="2" fillId="2" borderId="2" xfId="2" applyNumberFormat="1" applyFont="1" applyFill="1" applyBorder="1" applyAlignment="1">
      <alignment vertical="center" wrapText="1"/>
    </xf>
    <xf numFmtId="4" fontId="2" fillId="2" borderId="2" xfId="1" applyNumberFormat="1" applyFont="1" applyFill="1" applyBorder="1" applyAlignment="1">
      <alignment vertical="center" wrapText="1"/>
    </xf>
    <xf numFmtId="4" fontId="3" fillId="2" borderId="2" xfId="2" applyNumberFormat="1" applyFont="1" applyFill="1" applyBorder="1" applyAlignment="1">
      <alignment vertical="center" wrapText="1"/>
    </xf>
    <xf numFmtId="0" fontId="3" fillId="2" borderId="2" xfId="1" applyNumberFormat="1" applyFont="1" applyFill="1" applyBorder="1" applyAlignment="1" applyProtection="1">
      <alignment horizontal="center" vertical="center" wrapText="1"/>
    </xf>
    <xf numFmtId="0" fontId="6" fillId="2" borderId="2" xfId="1" applyNumberFormat="1" applyFont="1" applyFill="1" applyBorder="1" applyAlignment="1" applyProtection="1">
      <alignment horizontal="center" vertical="center" wrapText="1"/>
    </xf>
    <xf numFmtId="0" fontId="9" fillId="2" borderId="2" xfId="2" applyFont="1" applyFill="1" applyBorder="1" applyAlignment="1" applyProtection="1">
      <alignment horizontal="center" vertical="center" wrapText="1"/>
    </xf>
    <xf numFmtId="4" fontId="3" fillId="2" borderId="2" xfId="0" applyNumberFormat="1" applyFont="1" applyFill="1" applyBorder="1" applyAlignment="1">
      <alignment vertical="center" wrapText="1"/>
    </xf>
    <xf numFmtId="0" fontId="8" fillId="2" borderId="0" xfId="2" applyFont="1" applyFill="1" applyAlignment="1" applyProtection="1">
      <alignment horizontal="center" vertical="center" wrapText="1"/>
      <protection locked="0"/>
    </xf>
    <xf numFmtId="49" fontId="3" fillId="2" borderId="2" xfId="2" applyNumberFormat="1" applyFont="1" applyFill="1" applyBorder="1" applyAlignment="1" applyProtection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49" fontId="2" fillId="2" borderId="2" xfId="2" applyNumberFormat="1" applyFont="1" applyFill="1" applyBorder="1" applyAlignment="1" applyProtection="1">
      <alignment horizontal="left" vertical="center" wrapText="1"/>
    </xf>
    <xf numFmtId="49" fontId="6" fillId="2" borderId="2" xfId="2" applyNumberFormat="1" applyFont="1" applyFill="1" applyBorder="1" applyAlignment="1" applyProtection="1">
      <alignment horizontal="center" vertical="center" wrapText="1"/>
    </xf>
    <xf numFmtId="0" fontId="2" fillId="2" borderId="2" xfId="2" applyFont="1" applyFill="1" applyBorder="1" applyAlignment="1" applyProtection="1">
      <alignment horizontal="center" vertical="center" wrapText="1"/>
    </xf>
    <xf numFmtId="4" fontId="2" fillId="2" borderId="0" xfId="2" applyNumberFormat="1" applyFont="1" applyFill="1" applyAlignment="1" applyProtection="1">
      <alignment horizontal="center" vertical="center" wrapText="1"/>
      <protection locked="0"/>
    </xf>
    <xf numFmtId="0" fontId="2" fillId="2" borderId="2" xfId="2" applyFont="1" applyFill="1" applyBorder="1" applyAlignment="1" applyProtection="1">
      <alignment horizontal="center" vertical="center" wrapText="1"/>
      <protection locked="0"/>
    </xf>
    <xf numFmtId="4" fontId="2" fillId="2" borderId="2" xfId="0" quotePrefix="1" applyNumberFormat="1" applyFont="1" applyFill="1" applyBorder="1" applyAlignment="1">
      <alignment horizontal="center" vertical="center" wrapText="1"/>
    </xf>
    <xf numFmtId="4" fontId="2" fillId="2" borderId="2" xfId="2" applyNumberFormat="1" applyFont="1" applyFill="1" applyBorder="1" applyAlignment="1" applyProtection="1">
      <alignment vertical="center" wrapText="1"/>
    </xf>
    <xf numFmtId="0" fontId="2" fillId="2" borderId="2" xfId="2" applyFont="1" applyFill="1" applyBorder="1" applyAlignment="1" applyProtection="1">
      <alignment horizontal="lef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9" fontId="8" fillId="2" borderId="2" xfId="2" applyNumberFormat="1" applyFont="1" applyFill="1" applyBorder="1" applyAlignment="1" applyProtection="1">
      <alignment horizontal="left" vertical="center" wrapText="1"/>
    </xf>
    <xf numFmtId="4" fontId="6" fillId="2" borderId="2" xfId="2" applyNumberFormat="1" applyFont="1" applyFill="1" applyBorder="1" applyAlignment="1">
      <alignment vertical="center" wrapText="1"/>
    </xf>
    <xf numFmtId="4" fontId="2" fillId="2" borderId="0" xfId="0" applyNumberFormat="1" applyFont="1" applyFill="1" applyAlignment="1">
      <alignment vertical="center" wrapText="1"/>
    </xf>
    <xf numFmtId="0" fontId="6" fillId="2" borderId="2" xfId="2" applyFont="1" applyFill="1" applyBorder="1" applyAlignment="1" applyProtection="1">
      <alignment horizontal="center" vertical="center" wrapText="1"/>
    </xf>
    <xf numFmtId="49" fontId="8" fillId="2" borderId="2" xfId="2" applyNumberFormat="1" applyFont="1" applyFill="1" applyBorder="1" applyAlignment="1" applyProtection="1">
      <alignment horizontal="center" vertical="center" wrapText="1"/>
    </xf>
    <xf numFmtId="4" fontId="9" fillId="2" borderId="2" xfId="2" applyNumberFormat="1" applyFont="1" applyFill="1" applyBorder="1" applyAlignment="1" applyProtection="1">
      <alignment vertical="center" wrapText="1"/>
    </xf>
    <xf numFmtId="4" fontId="8" fillId="2" borderId="2" xfId="2" applyNumberFormat="1" applyFont="1" applyFill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9" fillId="2" borderId="2" xfId="2" applyNumberFormat="1" applyFont="1" applyFill="1" applyBorder="1" applyAlignment="1">
      <alignment vertical="center" wrapText="1"/>
    </xf>
    <xf numFmtId="0" fontId="9" fillId="2" borderId="0" xfId="2" applyFont="1" applyFill="1" applyAlignment="1" applyProtection="1">
      <alignment horizontal="center" vertical="center" wrapText="1"/>
      <protection locked="0"/>
    </xf>
    <xf numFmtId="0" fontId="3" fillId="2" borderId="0" xfId="2" applyFont="1" applyFill="1" applyAlignment="1" applyProtection="1">
      <alignment horizontal="center" vertical="center" wrapText="1"/>
      <protection locked="0"/>
    </xf>
    <xf numFmtId="0" fontId="2" fillId="2" borderId="2" xfId="2" applyNumberFormat="1" applyFont="1" applyFill="1" applyBorder="1" applyAlignment="1" applyProtection="1">
      <alignment vertical="center" wrapText="1"/>
    </xf>
    <xf numFmtId="4" fontId="8" fillId="2" borderId="2" xfId="1" applyNumberFormat="1" applyFont="1" applyFill="1" applyBorder="1" applyAlignment="1">
      <alignment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2" applyFont="1" applyFill="1" applyBorder="1" applyAlignment="1" applyProtection="1">
      <alignment horizontal="center" vertical="center" wrapText="1"/>
      <protection locked="0"/>
    </xf>
    <xf numFmtId="0" fontId="2" fillId="2" borderId="2" xfId="2" applyNumberFormat="1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vertical="center" wrapText="1"/>
    </xf>
    <xf numFmtId="0" fontId="2" fillId="2" borderId="2" xfId="2" applyFont="1" applyFill="1" applyBorder="1" applyAlignment="1">
      <alignment horizontal="left" vertical="center" wrapText="1"/>
    </xf>
    <xf numFmtId="4" fontId="10" fillId="2" borderId="2" xfId="2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0" fontId="11" fillId="2" borderId="0" xfId="2" applyFont="1" applyFill="1" applyAlignment="1" applyProtection="1">
      <alignment vertical="center" wrapText="1"/>
      <protection locked="0"/>
    </xf>
    <xf numFmtId="0" fontId="12" fillId="2" borderId="0" xfId="2" applyFont="1" applyFill="1" applyAlignment="1" applyProtection="1">
      <alignment vertical="center" wrapText="1"/>
      <protection locked="0"/>
    </xf>
    <xf numFmtId="49" fontId="2" fillId="2" borderId="2" xfId="2" quotePrefix="1" applyNumberFormat="1" applyFont="1" applyFill="1" applyBorder="1" applyAlignment="1" applyProtection="1">
      <alignment horizontal="left" vertical="center" wrapText="1"/>
    </xf>
    <xf numFmtId="49" fontId="14" fillId="2" borderId="2" xfId="2" applyNumberFormat="1" applyFont="1" applyFill="1" applyBorder="1" applyAlignment="1" applyProtection="1">
      <alignment horizontal="center" vertical="center" wrapText="1"/>
    </xf>
    <xf numFmtId="0" fontId="15" fillId="2" borderId="2" xfId="2" applyFont="1" applyFill="1" applyBorder="1" applyAlignment="1" applyProtection="1">
      <alignment horizontal="center" vertical="center" wrapText="1"/>
    </xf>
    <xf numFmtId="0" fontId="16" fillId="2" borderId="0" xfId="2" applyFont="1" applyFill="1" applyAlignment="1" applyProtection="1">
      <alignment vertical="center" wrapText="1"/>
      <protection locked="0"/>
    </xf>
    <xf numFmtId="4" fontId="8" fillId="2" borderId="2" xfId="2" applyNumberFormat="1" applyFont="1" applyFill="1" applyBorder="1" applyAlignment="1" applyProtection="1">
      <alignment vertical="center" wrapText="1"/>
    </xf>
    <xf numFmtId="49" fontId="10" fillId="2" borderId="2" xfId="2" applyNumberFormat="1" applyFont="1" applyFill="1" applyBorder="1" applyAlignment="1" applyProtection="1">
      <alignment horizontal="center" vertical="center" wrapText="1"/>
    </xf>
    <xf numFmtId="0" fontId="13" fillId="2" borderId="2" xfId="2" applyFont="1" applyFill="1" applyBorder="1" applyAlignment="1" applyProtection="1">
      <alignment horizontal="center" vertical="center" wrapText="1"/>
    </xf>
    <xf numFmtId="0" fontId="17" fillId="2" borderId="0" xfId="2" applyFont="1" applyFill="1" applyAlignment="1" applyProtection="1">
      <alignment vertical="center" wrapText="1"/>
      <protection locked="0"/>
    </xf>
    <xf numFmtId="49" fontId="13" fillId="2" borderId="2" xfId="2" applyNumberFormat="1" applyFont="1" applyFill="1" applyBorder="1" applyAlignment="1" applyProtection="1">
      <alignment horizontal="center" vertical="center" wrapText="1"/>
    </xf>
    <xf numFmtId="4" fontId="6" fillId="2" borderId="2" xfId="2" applyNumberFormat="1" applyFont="1" applyFill="1" applyBorder="1" applyAlignment="1" applyProtection="1">
      <alignment horizontal="center" vertical="center" wrapText="1"/>
    </xf>
    <xf numFmtId="4" fontId="3" fillId="2" borderId="2" xfId="2" applyNumberFormat="1" applyFont="1" applyFill="1" applyBorder="1" applyAlignment="1" applyProtection="1">
      <alignment horizontal="center" vertical="center" wrapText="1"/>
    </xf>
    <xf numFmtId="4" fontId="3" fillId="2" borderId="2" xfId="2" applyNumberFormat="1" applyFont="1" applyFill="1" applyBorder="1" applyAlignment="1">
      <alignment horizontal="center" vertical="center" wrapText="1"/>
    </xf>
    <xf numFmtId="4" fontId="2" fillId="2" borderId="2" xfId="2" applyNumberFormat="1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left" vertical="center" wrapText="1"/>
    </xf>
    <xf numFmtId="0" fontId="8" fillId="2" borderId="2" xfId="2" applyFont="1" applyFill="1" applyBorder="1" applyAlignment="1">
      <alignment horizontal="left" vertical="center" wrapText="1"/>
    </xf>
    <xf numFmtId="4" fontId="9" fillId="2" borderId="2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vertical="center" wrapText="1"/>
    </xf>
    <xf numFmtId="4" fontId="3" fillId="2" borderId="0" xfId="2" applyNumberFormat="1" applyFont="1" applyFill="1" applyAlignment="1" applyProtection="1">
      <alignment vertical="center" wrapText="1"/>
      <protection locked="0"/>
    </xf>
    <xf numFmtId="4" fontId="2" fillId="2" borderId="0" xfId="2" applyNumberFormat="1" applyFont="1" applyFill="1" applyAlignment="1" applyProtection="1">
      <alignment vertical="center" wrapText="1"/>
      <protection locked="0"/>
    </xf>
    <xf numFmtId="0" fontId="2" fillId="2" borderId="0" xfId="0" applyFont="1" applyFill="1" applyAlignment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0" xfId="2" applyNumberFormat="1" applyFont="1" applyFill="1" applyBorder="1" applyAlignment="1" applyProtection="1">
      <alignment vertical="center" wrapText="1"/>
    </xf>
    <xf numFmtId="0" fontId="3" fillId="2" borderId="0" xfId="2" applyFont="1" applyFill="1" applyAlignment="1" applyProtection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4" fontId="3" fillId="2" borderId="6" xfId="1" applyNumberFormat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 wrapText="1"/>
    </xf>
    <xf numFmtId="4" fontId="2" fillId="2" borderId="5" xfId="1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vertical="center" wrapText="1"/>
    </xf>
    <xf numFmtId="0" fontId="2" fillId="2" borderId="2" xfId="1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 applyProtection="1">
      <alignment horizontal="left" vertical="center" wrapText="1"/>
    </xf>
    <xf numFmtId="0" fontId="5" fillId="2" borderId="0" xfId="1" applyNumberFormat="1" applyFont="1" applyFill="1" applyBorder="1" applyAlignment="1" applyProtection="1">
      <alignment horizontal="center" vertical="center" wrapText="1"/>
    </xf>
    <xf numFmtId="0" fontId="6" fillId="2" borderId="0" xfId="1" quotePrefix="1" applyNumberFormat="1" applyFont="1" applyFill="1" applyBorder="1" applyAlignment="1" applyProtection="1">
      <alignment horizontal="left" vertical="center" wrapText="1"/>
    </xf>
    <xf numFmtId="0" fontId="7" fillId="2" borderId="1" xfId="1" quotePrefix="1" applyNumberFormat="1" applyFont="1" applyFill="1" applyBorder="1" applyAlignment="1" applyProtection="1">
      <alignment horizontal="left" vertical="center" wrapText="1"/>
    </xf>
    <xf numFmtId="4" fontId="10" fillId="3" borderId="2" xfId="2" applyNumberFormat="1" applyFont="1" applyFill="1" applyBorder="1" applyAlignment="1">
      <alignment vertical="center" wrapText="1"/>
    </xf>
    <xf numFmtId="4" fontId="2" fillId="3" borderId="2" xfId="2" applyNumberFormat="1" applyFont="1" applyFill="1" applyBorder="1" applyAlignment="1">
      <alignment vertical="center" wrapText="1"/>
    </xf>
    <xf numFmtId="4" fontId="13" fillId="3" borderId="2" xfId="2" applyNumberFormat="1" applyFont="1" applyFill="1" applyBorder="1" applyAlignment="1" applyProtection="1">
      <alignment vertical="center" wrapText="1"/>
    </xf>
    <xf numFmtId="4" fontId="3" fillId="3" borderId="2" xfId="2" applyNumberFormat="1" applyFont="1" applyFill="1" applyBorder="1" applyAlignment="1" applyProtection="1">
      <alignment vertical="center" wrapText="1"/>
    </xf>
    <xf numFmtId="4" fontId="9" fillId="3" borderId="2" xfId="2" applyNumberFormat="1" applyFont="1" applyFill="1" applyBorder="1" applyAlignment="1" applyProtection="1">
      <alignment vertical="center" wrapText="1"/>
    </xf>
    <xf numFmtId="49" fontId="10" fillId="3" borderId="2" xfId="2" applyNumberFormat="1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49" fontId="13" fillId="3" borderId="2" xfId="2" applyNumberFormat="1" applyFont="1" applyFill="1" applyBorder="1" applyAlignment="1" applyProtection="1">
      <alignment horizontal="center" vertical="center" wrapText="1"/>
    </xf>
    <xf numFmtId="4" fontId="14" fillId="3" borderId="2" xfId="2" applyNumberFormat="1" applyFont="1" applyFill="1" applyBorder="1" applyAlignment="1">
      <alignment vertical="center" wrapText="1"/>
    </xf>
    <xf numFmtId="49" fontId="14" fillId="3" borderId="2" xfId="2" applyNumberFormat="1" applyFont="1" applyFill="1" applyBorder="1" applyAlignment="1" applyProtection="1">
      <alignment horizontal="center" vertical="center" wrapText="1"/>
    </xf>
    <xf numFmtId="49" fontId="2" fillId="3" borderId="2" xfId="2" applyNumberFormat="1" applyFont="1" applyFill="1" applyBorder="1" applyAlignment="1" applyProtection="1">
      <alignment horizontal="center" vertical="center" wrapText="1"/>
    </xf>
    <xf numFmtId="49" fontId="2" fillId="3" borderId="2" xfId="2" applyNumberFormat="1" applyFont="1" applyFill="1" applyBorder="1" applyAlignment="1" applyProtection="1">
      <alignment horizontal="left" vertical="center" wrapText="1"/>
    </xf>
    <xf numFmtId="0" fontId="3" fillId="3" borderId="2" xfId="2" applyFont="1" applyFill="1" applyBorder="1" applyAlignment="1" applyProtection="1">
      <alignment horizontal="center" vertical="center" wrapText="1"/>
    </xf>
    <xf numFmtId="4" fontId="6" fillId="3" borderId="2" xfId="2" applyNumberFormat="1" applyFont="1" applyFill="1" applyBorder="1" applyAlignment="1" applyProtection="1">
      <alignment vertical="center" wrapText="1"/>
    </xf>
    <xf numFmtId="4" fontId="6" fillId="3" borderId="2" xfId="2" applyNumberFormat="1" applyFont="1" applyFill="1" applyBorder="1" applyAlignment="1">
      <alignment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" fontId="3" fillId="3" borderId="2" xfId="2" applyNumberFormat="1" applyFont="1" applyFill="1" applyBorder="1" applyAlignment="1">
      <alignment vertical="center" wrapText="1"/>
    </xf>
    <xf numFmtId="0" fontId="6" fillId="3" borderId="2" xfId="2" applyFont="1" applyFill="1" applyBorder="1" applyAlignment="1" applyProtection="1">
      <alignment horizontal="center" vertical="center" wrapText="1"/>
    </xf>
    <xf numFmtId="49" fontId="3" fillId="3" borderId="2" xfId="2" applyNumberFormat="1" applyFont="1" applyFill="1" applyBorder="1" applyAlignment="1" applyProtection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4" fontId="8" fillId="3" borderId="2" xfId="2" applyNumberFormat="1" applyFont="1" applyFill="1" applyBorder="1" applyAlignment="1">
      <alignment vertical="center" wrapText="1"/>
    </xf>
    <xf numFmtId="4" fontId="2" fillId="3" borderId="2" xfId="2" applyNumberFormat="1" applyFont="1" applyFill="1" applyBorder="1" applyAlignment="1" applyProtection="1">
      <alignment vertical="center" wrapText="1"/>
    </xf>
    <xf numFmtId="49" fontId="8" fillId="3" borderId="2" xfId="2" applyNumberFormat="1" applyFont="1" applyFill="1" applyBorder="1" applyAlignment="1" applyProtection="1">
      <alignment horizontal="center" vertical="center" wrapText="1"/>
    </xf>
    <xf numFmtId="49" fontId="8" fillId="3" borderId="2" xfId="2" applyNumberFormat="1" applyFont="1" applyFill="1" applyBorder="1" applyAlignment="1" applyProtection="1">
      <alignment horizontal="left" vertical="center" wrapText="1"/>
    </xf>
    <xf numFmtId="0" fontId="9" fillId="3" borderId="2" xfId="2" applyFont="1" applyFill="1" applyBorder="1" applyAlignment="1" applyProtection="1">
      <alignment horizontal="center" vertical="center" wrapText="1"/>
    </xf>
    <xf numFmtId="4" fontId="8" fillId="3" borderId="2" xfId="2" applyNumberFormat="1" applyFont="1" applyFill="1" applyBorder="1" applyAlignment="1" applyProtection="1">
      <alignment vertical="center" wrapText="1"/>
    </xf>
    <xf numFmtId="4" fontId="14" fillId="3" borderId="2" xfId="0" applyNumberFormat="1" applyFont="1" applyFill="1" applyBorder="1" applyAlignment="1">
      <alignment vertical="center" wrapText="1"/>
    </xf>
  </cellXfs>
  <cellStyles count="3">
    <cellStyle name="Обычный" xfId="0" builtinId="0"/>
    <cellStyle name="Обычный_Дод 7 РП 30.01.12" xfId="2"/>
    <cellStyle name="Обычный_Додаток7 програми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4"/>
  <sheetViews>
    <sheetView tabSelected="1" view="pageLayout" topLeftCell="A19" zoomScale="64" zoomScaleNormal="75" zoomScalePageLayoutView="64" workbookViewId="0">
      <selection activeCell="E216" sqref="E216"/>
    </sheetView>
  </sheetViews>
  <sheetFormatPr defaultColWidth="8.44140625" defaultRowHeight="18" x14ac:dyDescent="0.25"/>
  <cols>
    <col min="1" max="1" width="21" style="87" customWidth="1"/>
    <col min="2" max="2" width="20.44140625" style="87" customWidth="1"/>
    <col min="3" max="3" width="18.88671875" style="87" customWidth="1"/>
    <col min="4" max="4" width="66.88671875" style="87" customWidth="1"/>
    <col min="5" max="5" width="57.88671875" style="49" customWidth="1"/>
    <col min="6" max="6" width="19.21875" style="49" customWidth="1"/>
    <col min="7" max="7" width="19.5546875" style="84" customWidth="1"/>
    <col min="8" max="8" width="18.33203125" style="85" customWidth="1"/>
    <col min="9" max="9" width="18.44140625" style="85" customWidth="1"/>
    <col min="10" max="10" width="19.77734375" style="85" customWidth="1"/>
    <col min="11" max="16384" width="8.44140625" style="4"/>
  </cols>
  <sheetData>
    <row r="1" spans="1:10" x14ac:dyDescent="0.25">
      <c r="A1" s="1"/>
      <c r="B1" s="1"/>
      <c r="C1" s="1"/>
      <c r="D1" s="1"/>
      <c r="E1" s="2"/>
      <c r="F1" s="2"/>
      <c r="G1" s="3"/>
      <c r="H1" s="104" t="s">
        <v>0</v>
      </c>
      <c r="I1" s="104"/>
      <c r="J1" s="104"/>
    </row>
    <row r="2" spans="1:10" ht="16.5" customHeight="1" x14ac:dyDescent="0.25">
      <c r="A2" s="1"/>
      <c r="B2" s="1"/>
      <c r="C2" s="1"/>
      <c r="D2" s="1"/>
      <c r="E2" s="2"/>
      <c r="F2" s="2"/>
      <c r="G2" s="3"/>
      <c r="H2" s="104" t="s">
        <v>1</v>
      </c>
      <c r="I2" s="104"/>
      <c r="J2" s="104"/>
    </row>
    <row r="3" spans="1:10" ht="16.5" customHeight="1" x14ac:dyDescent="0.25">
      <c r="A3" s="1"/>
      <c r="B3" s="1"/>
      <c r="C3" s="1"/>
      <c r="D3" s="1"/>
      <c r="E3" s="2"/>
      <c r="F3" s="2"/>
      <c r="G3" s="3"/>
      <c r="H3" s="105" t="s">
        <v>2</v>
      </c>
      <c r="I3" s="105"/>
      <c r="J3" s="105"/>
    </row>
    <row r="4" spans="1:10" ht="40.5" customHeight="1" x14ac:dyDescent="0.25">
      <c r="A4" s="106" t="s">
        <v>3</v>
      </c>
      <c r="B4" s="106"/>
      <c r="C4" s="106"/>
      <c r="D4" s="106"/>
      <c r="E4" s="106"/>
      <c r="F4" s="106"/>
      <c r="G4" s="106"/>
      <c r="H4" s="106"/>
      <c r="I4" s="106"/>
      <c r="J4" s="106"/>
    </row>
    <row r="5" spans="1:10" ht="17.25" customHeight="1" x14ac:dyDescent="0.25">
      <c r="A5" s="107" t="s">
        <v>4</v>
      </c>
      <c r="B5" s="107"/>
      <c r="C5" s="107"/>
      <c r="D5" s="5"/>
      <c r="E5" s="5"/>
      <c r="F5" s="5"/>
      <c r="G5" s="6"/>
      <c r="H5" s="6"/>
      <c r="I5" s="6"/>
      <c r="J5" s="7"/>
    </row>
    <row r="6" spans="1:10" ht="17.25" customHeight="1" x14ac:dyDescent="0.25">
      <c r="A6" s="108" t="s">
        <v>5</v>
      </c>
      <c r="B6" s="108"/>
      <c r="C6" s="108"/>
      <c r="D6" s="5"/>
      <c r="E6" s="5"/>
      <c r="F6" s="5"/>
      <c r="G6" s="6"/>
      <c r="H6" s="6"/>
      <c r="I6" s="6"/>
      <c r="J6" s="8" t="s">
        <v>6</v>
      </c>
    </row>
    <row r="7" spans="1:10" ht="17.25" customHeight="1" x14ac:dyDescent="0.25">
      <c r="A7" s="100" t="s">
        <v>7</v>
      </c>
      <c r="B7" s="100" t="s">
        <v>8</v>
      </c>
      <c r="C7" s="100" t="s">
        <v>9</v>
      </c>
      <c r="D7" s="100" t="s">
        <v>10</v>
      </c>
      <c r="E7" s="101" t="s">
        <v>11</v>
      </c>
      <c r="F7" s="102" t="s">
        <v>12</v>
      </c>
      <c r="G7" s="91" t="s">
        <v>13</v>
      </c>
      <c r="H7" s="93" t="s">
        <v>14</v>
      </c>
      <c r="I7" s="95" t="s">
        <v>15</v>
      </c>
      <c r="J7" s="96"/>
    </row>
    <row r="8" spans="1:10" ht="121.5" customHeight="1" x14ac:dyDescent="0.25">
      <c r="A8" s="100"/>
      <c r="B8" s="100"/>
      <c r="C8" s="100"/>
      <c r="D8" s="100"/>
      <c r="E8" s="101"/>
      <c r="F8" s="103"/>
      <c r="G8" s="92"/>
      <c r="H8" s="94"/>
      <c r="I8" s="9" t="s">
        <v>13</v>
      </c>
      <c r="J8" s="9" t="s">
        <v>16</v>
      </c>
    </row>
    <row r="9" spans="1:10" ht="73.8" customHeight="1" x14ac:dyDescent="0.25">
      <c r="A9" s="10"/>
      <c r="B9" s="10"/>
      <c r="C9" s="10"/>
      <c r="D9" s="11"/>
      <c r="E9" s="12" t="s">
        <v>17</v>
      </c>
      <c r="F9" s="12" t="s">
        <v>18</v>
      </c>
      <c r="G9" s="13">
        <f>H9+I9</f>
        <v>152261154.27000001</v>
      </c>
      <c r="H9" s="13">
        <f>H11+H17+H23</f>
        <v>0</v>
      </c>
      <c r="I9" s="13">
        <f>I11+I17+I23</f>
        <v>152261154.27000001</v>
      </c>
      <c r="J9" s="13">
        <f>J11+J17+J23</f>
        <v>152261154.27000001</v>
      </c>
    </row>
    <row r="10" spans="1:10" ht="25.8" customHeight="1" x14ac:dyDescent="0.25">
      <c r="A10" s="10"/>
      <c r="B10" s="10"/>
      <c r="C10" s="10"/>
      <c r="D10" s="11"/>
      <c r="E10" s="14" t="s">
        <v>19</v>
      </c>
      <c r="F10" s="12"/>
      <c r="G10" s="15"/>
      <c r="H10" s="16"/>
      <c r="I10" s="17"/>
      <c r="J10" s="18"/>
    </row>
    <row r="11" spans="1:10" s="23" customFormat="1" ht="25.5" customHeight="1" x14ac:dyDescent="0.25">
      <c r="A11" s="19" t="s">
        <v>20</v>
      </c>
      <c r="B11" s="19"/>
      <c r="C11" s="19"/>
      <c r="D11" s="20" t="s">
        <v>21</v>
      </c>
      <c r="E11" s="21"/>
      <c r="F11" s="21"/>
      <c r="G11" s="22">
        <f>H11+I11</f>
        <v>129296713.59</v>
      </c>
      <c r="H11" s="22">
        <f>H12</f>
        <v>0</v>
      </c>
      <c r="I11" s="22">
        <f>I12</f>
        <v>129296713.59</v>
      </c>
      <c r="J11" s="22">
        <f>J12</f>
        <v>129296713.59</v>
      </c>
    </row>
    <row r="12" spans="1:10" s="23" customFormat="1" ht="26.25" customHeight="1" x14ac:dyDescent="0.25">
      <c r="A12" s="24" t="s">
        <v>22</v>
      </c>
      <c r="B12" s="24"/>
      <c r="C12" s="24"/>
      <c r="D12" s="25" t="s">
        <v>21</v>
      </c>
      <c r="E12" s="21"/>
      <c r="F12" s="21"/>
      <c r="G12" s="22">
        <f>H12+I12</f>
        <v>129296713.59</v>
      </c>
      <c r="H12" s="22">
        <f>SUM(H13:H16)</f>
        <v>0</v>
      </c>
      <c r="I12" s="22">
        <f>SUM(I13:I16)</f>
        <v>129296713.59</v>
      </c>
      <c r="J12" s="22">
        <f>SUM(J13:J16)</f>
        <v>129296713.59</v>
      </c>
    </row>
    <row r="13" spans="1:10" s="23" customFormat="1" ht="54" customHeight="1" x14ac:dyDescent="0.25">
      <c r="A13" s="26" t="s">
        <v>23</v>
      </c>
      <c r="B13" s="26" t="s">
        <v>24</v>
      </c>
      <c r="C13" s="26" t="s">
        <v>25</v>
      </c>
      <c r="D13" s="27" t="s">
        <v>26</v>
      </c>
      <c r="E13" s="21"/>
      <c r="F13" s="21"/>
      <c r="G13" s="15">
        <f t="shared" ref="G13:G16" si="0">H13+I13</f>
        <v>100500</v>
      </c>
      <c r="H13" s="28">
        <v>0</v>
      </c>
      <c r="I13" s="28">
        <f>3000+97500</f>
        <v>100500</v>
      </c>
      <c r="J13" s="28">
        <f>I13</f>
        <v>100500</v>
      </c>
    </row>
    <row r="14" spans="1:10" s="23" customFormat="1" ht="60.6" customHeight="1" x14ac:dyDescent="0.25">
      <c r="A14" s="10" t="s">
        <v>27</v>
      </c>
      <c r="B14" s="10" t="s">
        <v>28</v>
      </c>
      <c r="C14" s="26" t="s">
        <v>29</v>
      </c>
      <c r="D14" s="29" t="s">
        <v>30</v>
      </c>
      <c r="E14" s="14"/>
      <c r="F14" s="14"/>
      <c r="G14" s="15">
        <f t="shared" si="0"/>
        <v>442534.85</v>
      </c>
      <c r="H14" s="28">
        <v>0</v>
      </c>
      <c r="I14" s="28">
        <v>442534.85</v>
      </c>
      <c r="J14" s="28">
        <f>I14</f>
        <v>442534.85</v>
      </c>
    </row>
    <row r="15" spans="1:10" s="23" customFormat="1" ht="51.75" customHeight="1" x14ac:dyDescent="0.25">
      <c r="A15" s="10" t="s">
        <v>31</v>
      </c>
      <c r="B15" s="10" t="s">
        <v>32</v>
      </c>
      <c r="C15" s="10" t="s">
        <v>33</v>
      </c>
      <c r="D15" s="30" t="s">
        <v>34</v>
      </c>
      <c r="E15" s="21"/>
      <c r="F15" s="21"/>
      <c r="G15" s="15">
        <f>H15+I15</f>
        <v>88753678.74000001</v>
      </c>
      <c r="H15" s="16">
        <v>0</v>
      </c>
      <c r="I15" s="109">
        <f>600000+30000+34685866.57+7192982.43+4358924.74-10802120+5369806+17514599+3611120+4500000+4392392+932039+2673117+2291758+450000+10586770+366424</f>
        <v>88753678.74000001</v>
      </c>
      <c r="J15" s="16">
        <f>I15</f>
        <v>88753678.74000001</v>
      </c>
    </row>
    <row r="16" spans="1:10" s="23" customFormat="1" ht="63.6" customHeight="1" x14ac:dyDescent="0.25">
      <c r="A16" s="10" t="s">
        <v>35</v>
      </c>
      <c r="B16" s="10" t="s">
        <v>36</v>
      </c>
      <c r="C16" s="10" t="s">
        <v>33</v>
      </c>
      <c r="D16" s="30" t="s">
        <v>37</v>
      </c>
      <c r="E16" s="21"/>
      <c r="F16" s="21"/>
      <c r="G16" s="15">
        <f t="shared" si="0"/>
        <v>40000000</v>
      </c>
      <c r="H16" s="16">
        <v>0</v>
      </c>
      <c r="I16" s="16">
        <v>40000000</v>
      </c>
      <c r="J16" s="16">
        <f>I16</f>
        <v>40000000</v>
      </c>
    </row>
    <row r="17" spans="1:11" ht="40.5" customHeight="1" x14ac:dyDescent="0.25">
      <c r="A17" s="24" t="s">
        <v>38</v>
      </c>
      <c r="B17" s="12"/>
      <c r="C17" s="12"/>
      <c r="D17" s="31" t="s">
        <v>39</v>
      </c>
      <c r="E17" s="32"/>
      <c r="F17" s="32"/>
      <c r="G17" s="15">
        <f>G18</f>
        <v>15671497</v>
      </c>
      <c r="H17" s="15">
        <f>H18</f>
        <v>0</v>
      </c>
      <c r="I17" s="15">
        <f>I18</f>
        <v>15671497</v>
      </c>
      <c r="J17" s="15">
        <f>J18</f>
        <v>15671497</v>
      </c>
      <c r="K17" s="33"/>
    </row>
    <row r="18" spans="1:11" ht="46.5" customHeight="1" x14ac:dyDescent="0.25">
      <c r="A18" s="24" t="s">
        <v>40</v>
      </c>
      <c r="B18" s="24"/>
      <c r="C18" s="24"/>
      <c r="D18" s="31" t="s">
        <v>39</v>
      </c>
      <c r="E18" s="34"/>
      <c r="F18" s="12"/>
      <c r="G18" s="15">
        <f>H18+I18</f>
        <v>15671497</v>
      </c>
      <c r="H18" s="18">
        <f>H19+H20+H21</f>
        <v>0</v>
      </c>
      <c r="I18" s="18">
        <f>I19+I20+I21+I22</f>
        <v>15671497</v>
      </c>
      <c r="J18" s="18">
        <f>J19+J20+J21+J22</f>
        <v>15671497</v>
      </c>
      <c r="K18" s="33"/>
    </row>
    <row r="19" spans="1:11" ht="46.5" customHeight="1" x14ac:dyDescent="0.25">
      <c r="A19" s="10" t="s">
        <v>41</v>
      </c>
      <c r="B19" s="10" t="s">
        <v>42</v>
      </c>
      <c r="C19" s="35" t="s">
        <v>43</v>
      </c>
      <c r="D19" s="29" t="s">
        <v>44</v>
      </c>
      <c r="E19" s="34"/>
      <c r="F19" s="32"/>
      <c r="G19" s="15">
        <f>H19+I19</f>
        <v>6655000</v>
      </c>
      <c r="H19" s="16">
        <v>0</v>
      </c>
      <c r="I19" s="16">
        <f>4515000+2140000</f>
        <v>6655000</v>
      </c>
      <c r="J19" s="36">
        <f>I19</f>
        <v>6655000</v>
      </c>
      <c r="K19" s="33"/>
    </row>
    <row r="20" spans="1:11" ht="76.8" customHeight="1" x14ac:dyDescent="0.25">
      <c r="A20" s="10" t="s">
        <v>45</v>
      </c>
      <c r="B20" s="10" t="s">
        <v>46</v>
      </c>
      <c r="C20" s="10" t="s">
        <v>47</v>
      </c>
      <c r="D20" s="37" t="s">
        <v>48</v>
      </c>
      <c r="E20" s="34"/>
      <c r="F20" s="12"/>
      <c r="G20" s="15">
        <f t="shared" ref="G20:G21" si="1">H20+I20</f>
        <v>1887497</v>
      </c>
      <c r="H20" s="16">
        <v>0</v>
      </c>
      <c r="I20" s="36">
        <f>1742250+1740000-1594753</f>
        <v>1887497</v>
      </c>
      <c r="J20" s="36">
        <f t="shared" ref="J20:J21" si="2">I20</f>
        <v>1887497</v>
      </c>
    </row>
    <row r="21" spans="1:11" ht="61.8" customHeight="1" x14ac:dyDescent="0.25">
      <c r="A21" s="10" t="s">
        <v>49</v>
      </c>
      <c r="B21" s="10" t="s">
        <v>50</v>
      </c>
      <c r="C21" s="10" t="s">
        <v>47</v>
      </c>
      <c r="D21" s="37" t="s">
        <v>51</v>
      </c>
      <c r="E21" s="34"/>
      <c r="F21" s="12"/>
      <c r="G21" s="15">
        <f t="shared" si="1"/>
        <v>6969000</v>
      </c>
      <c r="H21" s="16">
        <v>0</v>
      </c>
      <c r="I21" s="36">
        <v>6969000</v>
      </c>
      <c r="J21" s="36">
        <f t="shared" si="2"/>
        <v>6969000</v>
      </c>
    </row>
    <row r="22" spans="1:11" ht="42.6" customHeight="1" x14ac:dyDescent="0.25">
      <c r="A22" s="10" t="s">
        <v>52</v>
      </c>
      <c r="B22" s="38" t="s">
        <v>53</v>
      </c>
      <c r="C22" s="26" t="s">
        <v>54</v>
      </c>
      <c r="D22" s="29" t="s">
        <v>55</v>
      </c>
      <c r="E22" s="34"/>
      <c r="F22" s="12"/>
      <c r="G22" s="15">
        <f>H22+I22</f>
        <v>160000</v>
      </c>
      <c r="H22" s="16">
        <v>0</v>
      </c>
      <c r="I22" s="16">
        <f>2300000-2140000</f>
        <v>160000</v>
      </c>
      <c r="J22" s="16">
        <f>I22</f>
        <v>160000</v>
      </c>
    </row>
    <row r="23" spans="1:11" ht="40.5" customHeight="1" x14ac:dyDescent="0.25">
      <c r="A23" s="24" t="s">
        <v>56</v>
      </c>
      <c r="B23" s="24"/>
      <c r="C23" s="24"/>
      <c r="D23" s="31" t="s">
        <v>57</v>
      </c>
      <c r="E23" s="32"/>
      <c r="F23" s="32"/>
      <c r="G23" s="15">
        <f>G24</f>
        <v>7292943.6799999997</v>
      </c>
      <c r="H23" s="15">
        <f>H24</f>
        <v>0</v>
      </c>
      <c r="I23" s="15">
        <f>I24</f>
        <v>7292943.6799999997</v>
      </c>
      <c r="J23" s="15">
        <f>J24</f>
        <v>7292943.6799999997</v>
      </c>
      <c r="K23" s="33"/>
    </row>
    <row r="24" spans="1:11" ht="46.5" customHeight="1" x14ac:dyDescent="0.25">
      <c r="A24" s="24" t="s">
        <v>58</v>
      </c>
      <c r="B24" s="24"/>
      <c r="C24" s="24"/>
      <c r="D24" s="31" t="s">
        <v>57</v>
      </c>
      <c r="E24" s="4"/>
      <c r="F24" s="12"/>
      <c r="G24" s="15">
        <f>H24+I24</f>
        <v>7292943.6799999997</v>
      </c>
      <c r="H24" s="18">
        <f>H25</f>
        <v>0</v>
      </c>
      <c r="I24" s="18">
        <f>SUM(I25:I25)</f>
        <v>7292943.6799999997</v>
      </c>
      <c r="J24" s="18">
        <f>SUM(J25:J25)</f>
        <v>7292943.6799999997</v>
      </c>
      <c r="K24" s="33"/>
    </row>
    <row r="25" spans="1:11" ht="50.25" customHeight="1" x14ac:dyDescent="0.25">
      <c r="A25" s="38">
        <v>1014060</v>
      </c>
      <c r="B25" s="38">
        <v>4060</v>
      </c>
      <c r="C25" s="26" t="s">
        <v>59</v>
      </c>
      <c r="D25" s="29" t="s">
        <v>60</v>
      </c>
      <c r="E25" s="34"/>
      <c r="F25" s="12"/>
      <c r="G25" s="15">
        <f>H25+I25</f>
        <v>7292943.6799999997</v>
      </c>
      <c r="H25" s="16">
        <v>0</v>
      </c>
      <c r="I25" s="16">
        <v>7292943.6799999997</v>
      </c>
      <c r="J25" s="16">
        <f>I25</f>
        <v>7292943.6799999997</v>
      </c>
      <c r="K25" s="33"/>
    </row>
    <row r="26" spans="1:11" s="23" customFormat="1" ht="124.8" customHeight="1" x14ac:dyDescent="0.25">
      <c r="A26" s="10"/>
      <c r="B26" s="10"/>
      <c r="C26" s="10"/>
      <c r="D26" s="39"/>
      <c r="E26" s="12" t="s">
        <v>61</v>
      </c>
      <c r="F26" s="12" t="s">
        <v>62</v>
      </c>
      <c r="G26" s="13">
        <f t="shared" ref="G26" si="3">H26+I26</f>
        <v>2075417</v>
      </c>
      <c r="H26" s="40">
        <f>H28</f>
        <v>2033410</v>
      </c>
      <c r="I26" s="40">
        <f>I28</f>
        <v>42007</v>
      </c>
      <c r="J26" s="40">
        <f>J28</f>
        <v>42007</v>
      </c>
    </row>
    <row r="27" spans="1:11" s="23" customFormat="1" ht="18" customHeight="1" x14ac:dyDescent="0.25">
      <c r="A27" s="10"/>
      <c r="B27" s="10"/>
      <c r="C27" s="10"/>
      <c r="D27" s="39"/>
      <c r="E27" s="32" t="s">
        <v>63</v>
      </c>
      <c r="F27" s="21"/>
      <c r="G27" s="15"/>
      <c r="H27" s="16"/>
      <c r="I27" s="41"/>
      <c r="J27" s="18"/>
    </row>
    <row r="28" spans="1:11" s="23" customFormat="1" ht="30" customHeight="1" x14ac:dyDescent="0.25">
      <c r="A28" s="12" t="s">
        <v>20</v>
      </c>
      <c r="B28" s="12"/>
      <c r="C28" s="12"/>
      <c r="D28" s="42" t="s">
        <v>21</v>
      </c>
      <c r="E28" s="21"/>
      <c r="F28" s="21"/>
      <c r="G28" s="15">
        <f>H28+I28</f>
        <v>2075417</v>
      </c>
      <c r="H28" s="18">
        <f t="shared" ref="H28:J29" si="4">H29</f>
        <v>2033410</v>
      </c>
      <c r="I28" s="18">
        <f t="shared" si="4"/>
        <v>42007</v>
      </c>
      <c r="J28" s="18">
        <f t="shared" si="4"/>
        <v>42007</v>
      </c>
    </row>
    <row r="29" spans="1:11" s="23" customFormat="1" ht="30" customHeight="1" x14ac:dyDescent="0.25">
      <c r="A29" s="24" t="s">
        <v>22</v>
      </c>
      <c r="B29" s="24"/>
      <c r="C29" s="24"/>
      <c r="D29" s="25" t="s">
        <v>21</v>
      </c>
      <c r="E29" s="21"/>
      <c r="F29" s="21"/>
      <c r="G29" s="15">
        <f>H29+I29</f>
        <v>2075417</v>
      </c>
      <c r="H29" s="18">
        <f>H30</f>
        <v>2033410</v>
      </c>
      <c r="I29" s="18">
        <f t="shared" si="4"/>
        <v>42007</v>
      </c>
      <c r="J29" s="18">
        <f t="shared" si="4"/>
        <v>42007</v>
      </c>
    </row>
    <row r="30" spans="1:11" s="23" customFormat="1" ht="57" customHeight="1" x14ac:dyDescent="0.25">
      <c r="A30" s="10" t="s">
        <v>23</v>
      </c>
      <c r="B30" s="10" t="s">
        <v>24</v>
      </c>
      <c r="C30" s="10" t="s">
        <v>25</v>
      </c>
      <c r="D30" s="30" t="s">
        <v>26</v>
      </c>
      <c r="E30" s="21"/>
      <c r="F30" s="21"/>
      <c r="G30" s="15">
        <f>H30+I30</f>
        <v>2075417</v>
      </c>
      <c r="H30" s="16">
        <f>1863480+87000+69000-30000+40260-12007+15677</f>
        <v>2033410</v>
      </c>
      <c r="I30" s="36">
        <f>30000+12007</f>
        <v>42007</v>
      </c>
      <c r="J30" s="36">
        <f>I30</f>
        <v>42007</v>
      </c>
    </row>
    <row r="31" spans="1:11" ht="77.25" customHeight="1" x14ac:dyDescent="0.25">
      <c r="A31" s="10"/>
      <c r="B31" s="10"/>
      <c r="C31" s="10"/>
      <c r="D31" s="10"/>
      <c r="E31" s="12" t="s">
        <v>64</v>
      </c>
      <c r="F31" s="12" t="s">
        <v>65</v>
      </c>
      <c r="G31" s="13">
        <f>H31+I31</f>
        <v>3632072</v>
      </c>
      <c r="H31" s="40">
        <f>H33</f>
        <v>3632072</v>
      </c>
      <c r="I31" s="40">
        <f>I33</f>
        <v>0</v>
      </c>
      <c r="J31" s="40">
        <f>J33</f>
        <v>0</v>
      </c>
    </row>
    <row r="32" spans="1:11" ht="19.5" customHeight="1" x14ac:dyDescent="0.25">
      <c r="A32" s="10"/>
      <c r="B32" s="10"/>
      <c r="C32" s="10"/>
      <c r="D32" s="10"/>
      <c r="E32" s="32" t="s">
        <v>63</v>
      </c>
      <c r="F32" s="12"/>
      <c r="G32" s="15"/>
      <c r="H32" s="18"/>
      <c r="I32" s="15"/>
      <c r="J32" s="36"/>
    </row>
    <row r="33" spans="1:10" ht="27.75" customHeight="1" x14ac:dyDescent="0.25">
      <c r="A33" s="12" t="s">
        <v>20</v>
      </c>
      <c r="B33" s="12"/>
      <c r="C33" s="12"/>
      <c r="D33" s="42" t="s">
        <v>21</v>
      </c>
      <c r="E33" s="12"/>
      <c r="F33" s="12"/>
      <c r="G33" s="15">
        <f t="shared" ref="G33:G38" si="5">H33+I33</f>
        <v>3632072</v>
      </c>
      <c r="H33" s="18">
        <f>H34</f>
        <v>3632072</v>
      </c>
      <c r="I33" s="18">
        <f>I34</f>
        <v>0</v>
      </c>
      <c r="J33" s="18">
        <f>J34</f>
        <v>0</v>
      </c>
    </row>
    <row r="34" spans="1:10" ht="22.5" customHeight="1" x14ac:dyDescent="0.25">
      <c r="A34" s="24" t="s">
        <v>22</v>
      </c>
      <c r="B34" s="24"/>
      <c r="C34" s="24"/>
      <c r="D34" s="25" t="s">
        <v>21</v>
      </c>
      <c r="E34" s="12"/>
      <c r="F34" s="12"/>
      <c r="G34" s="15">
        <f t="shared" si="5"/>
        <v>3632072</v>
      </c>
      <c r="H34" s="18">
        <f>H35+H36</f>
        <v>3632072</v>
      </c>
      <c r="I34" s="18">
        <f>I35+I36</f>
        <v>0</v>
      </c>
      <c r="J34" s="18">
        <f>J35+J36</f>
        <v>0</v>
      </c>
    </row>
    <row r="35" spans="1:10" ht="54" customHeight="1" x14ac:dyDescent="0.25">
      <c r="A35" s="10" t="s">
        <v>23</v>
      </c>
      <c r="B35" s="10" t="s">
        <v>24</v>
      </c>
      <c r="C35" s="10" t="s">
        <v>25</v>
      </c>
      <c r="D35" s="30" t="s">
        <v>26</v>
      </c>
      <c r="E35" s="12"/>
      <c r="F35" s="12"/>
      <c r="G35" s="15">
        <f t="shared" si="5"/>
        <v>1346400</v>
      </c>
      <c r="H35" s="110">
        <f>1145500+75000+100000+25900</f>
        <v>1346400</v>
      </c>
      <c r="I35" s="36">
        <v>0</v>
      </c>
      <c r="J35" s="36">
        <f>I35</f>
        <v>0</v>
      </c>
    </row>
    <row r="36" spans="1:10" s="23" customFormat="1" ht="27.75" customHeight="1" x14ac:dyDescent="0.25">
      <c r="A36" s="10" t="s">
        <v>66</v>
      </c>
      <c r="B36" s="10">
        <v>9770</v>
      </c>
      <c r="C36" s="10" t="s">
        <v>67</v>
      </c>
      <c r="D36" s="30" t="s">
        <v>68</v>
      </c>
      <c r="E36" s="21"/>
      <c r="F36" s="21"/>
      <c r="G36" s="15">
        <f t="shared" si="5"/>
        <v>2285672</v>
      </c>
      <c r="H36" s="16">
        <f>H37</f>
        <v>2285672</v>
      </c>
      <c r="I36" s="36">
        <v>0</v>
      </c>
      <c r="J36" s="36">
        <f>I36</f>
        <v>0</v>
      </c>
    </row>
    <row r="37" spans="1:10" s="23" customFormat="1" ht="51" customHeight="1" x14ac:dyDescent="0.25">
      <c r="A37" s="43"/>
      <c r="B37" s="43"/>
      <c r="C37" s="43"/>
      <c r="D37" s="39" t="s">
        <v>69</v>
      </c>
      <c r="E37" s="21"/>
      <c r="F37" s="21"/>
      <c r="G37" s="44">
        <f t="shared" si="5"/>
        <v>2285672</v>
      </c>
      <c r="H37" s="45">
        <f>2254000+31672</f>
        <v>2285672</v>
      </c>
      <c r="I37" s="36">
        <v>0</v>
      </c>
      <c r="J37" s="36">
        <f>I37</f>
        <v>0</v>
      </c>
    </row>
    <row r="38" spans="1:10" s="23" customFormat="1" ht="127.2" customHeight="1" x14ac:dyDescent="0.25">
      <c r="A38" s="43"/>
      <c r="B38" s="43"/>
      <c r="C38" s="43"/>
      <c r="D38" s="39"/>
      <c r="E38" s="12" t="s">
        <v>70</v>
      </c>
      <c r="F38" s="12" t="s">
        <v>71</v>
      </c>
      <c r="G38" s="13">
        <f t="shared" si="5"/>
        <v>24100</v>
      </c>
      <c r="H38" s="40">
        <f>H40</f>
        <v>24100</v>
      </c>
      <c r="I38" s="40">
        <f>I40</f>
        <v>0</v>
      </c>
      <c r="J38" s="40">
        <f>J40</f>
        <v>0</v>
      </c>
    </row>
    <row r="39" spans="1:10" s="23" customFormat="1" ht="25.5" customHeight="1" x14ac:dyDescent="0.25">
      <c r="A39" s="43"/>
      <c r="B39" s="43"/>
      <c r="C39" s="43"/>
      <c r="D39" s="39"/>
      <c r="E39" s="32" t="s">
        <v>63</v>
      </c>
      <c r="F39" s="21"/>
      <c r="G39" s="44"/>
      <c r="H39" s="45"/>
      <c r="I39" s="46"/>
      <c r="J39" s="47"/>
    </row>
    <row r="40" spans="1:10" s="23" customFormat="1" ht="27.75" customHeight="1" x14ac:dyDescent="0.25">
      <c r="A40" s="12" t="s">
        <v>20</v>
      </c>
      <c r="B40" s="12"/>
      <c r="C40" s="12"/>
      <c r="D40" s="42" t="s">
        <v>21</v>
      </c>
      <c r="E40" s="21"/>
      <c r="F40" s="21"/>
      <c r="G40" s="15">
        <f>H40+I40</f>
        <v>24100</v>
      </c>
      <c r="H40" s="18">
        <f>H41</f>
        <v>24100</v>
      </c>
      <c r="I40" s="18">
        <f>I41</f>
        <v>0</v>
      </c>
      <c r="J40" s="18">
        <f>J41</f>
        <v>0</v>
      </c>
    </row>
    <row r="41" spans="1:10" s="23" customFormat="1" ht="26.25" customHeight="1" x14ac:dyDescent="0.25">
      <c r="A41" s="24" t="s">
        <v>22</v>
      </c>
      <c r="B41" s="24"/>
      <c r="C41" s="24"/>
      <c r="D41" s="25" t="s">
        <v>21</v>
      </c>
      <c r="E41" s="21"/>
      <c r="F41" s="21"/>
      <c r="G41" s="15">
        <f>H41+I41</f>
        <v>24100</v>
      </c>
      <c r="H41" s="18">
        <f>H42</f>
        <v>24100</v>
      </c>
      <c r="I41" s="18">
        <f t="shared" ref="I41:J41" si="6">I42</f>
        <v>0</v>
      </c>
      <c r="J41" s="18">
        <f t="shared" si="6"/>
        <v>0</v>
      </c>
    </row>
    <row r="42" spans="1:10" s="23" customFormat="1" ht="51" customHeight="1" x14ac:dyDescent="0.25">
      <c r="A42" s="43" t="s">
        <v>23</v>
      </c>
      <c r="B42" s="10" t="s">
        <v>24</v>
      </c>
      <c r="C42" s="10" t="s">
        <v>25</v>
      </c>
      <c r="D42" s="30" t="s">
        <v>26</v>
      </c>
      <c r="E42" s="21"/>
      <c r="F42" s="21"/>
      <c r="G42" s="15">
        <f>H42+I42</f>
        <v>24100</v>
      </c>
      <c r="H42" s="110">
        <f>50000-25900</f>
        <v>24100</v>
      </c>
      <c r="I42" s="36">
        <v>0</v>
      </c>
      <c r="J42" s="36">
        <f>I42</f>
        <v>0</v>
      </c>
    </row>
    <row r="43" spans="1:10" ht="69.75" customHeight="1" x14ac:dyDescent="0.25">
      <c r="A43" s="24"/>
      <c r="B43" s="24"/>
      <c r="C43" s="24"/>
      <c r="D43" s="25"/>
      <c r="E43" s="12" t="s">
        <v>72</v>
      </c>
      <c r="F43" s="12" t="s">
        <v>73</v>
      </c>
      <c r="G43" s="13">
        <f>H43+I43</f>
        <v>187500</v>
      </c>
      <c r="H43" s="40">
        <f>H45</f>
        <v>147500</v>
      </c>
      <c r="I43" s="40">
        <f>I45</f>
        <v>40000</v>
      </c>
      <c r="J43" s="40">
        <f>J45</f>
        <v>40000</v>
      </c>
    </row>
    <row r="44" spans="1:10" ht="18" customHeight="1" x14ac:dyDescent="0.25">
      <c r="A44" s="24"/>
      <c r="B44" s="24"/>
      <c r="C44" s="24"/>
      <c r="D44" s="25"/>
      <c r="E44" s="32" t="s">
        <v>63</v>
      </c>
      <c r="F44" s="12"/>
      <c r="G44" s="13"/>
      <c r="H44" s="45"/>
      <c r="I44" s="47"/>
      <c r="J44" s="47"/>
    </row>
    <row r="45" spans="1:10" s="48" customFormat="1" ht="40.5" customHeight="1" x14ac:dyDescent="0.25">
      <c r="A45" s="12" t="s">
        <v>20</v>
      </c>
      <c r="B45" s="12"/>
      <c r="C45" s="12"/>
      <c r="D45" s="42" t="s">
        <v>21</v>
      </c>
      <c r="E45" s="21"/>
      <c r="F45" s="21"/>
      <c r="G45" s="15">
        <f t="shared" ref="G45:G47" si="7">H45+I45</f>
        <v>187500</v>
      </c>
      <c r="H45" s="18">
        <f t="shared" ref="H45:J46" si="8">H46</f>
        <v>147500</v>
      </c>
      <c r="I45" s="18">
        <f t="shared" si="8"/>
        <v>40000</v>
      </c>
      <c r="J45" s="18">
        <f t="shared" si="8"/>
        <v>40000</v>
      </c>
    </row>
    <row r="46" spans="1:10" s="49" customFormat="1" ht="17.399999999999999" x14ac:dyDescent="0.25">
      <c r="A46" s="24" t="s">
        <v>22</v>
      </c>
      <c r="B46" s="24"/>
      <c r="C46" s="24"/>
      <c r="D46" s="25" t="s">
        <v>21</v>
      </c>
      <c r="E46" s="12"/>
      <c r="F46" s="12"/>
      <c r="G46" s="15">
        <f t="shared" si="7"/>
        <v>187500</v>
      </c>
      <c r="H46" s="18">
        <f t="shared" si="8"/>
        <v>147500</v>
      </c>
      <c r="I46" s="18">
        <f t="shared" si="8"/>
        <v>40000</v>
      </c>
      <c r="J46" s="18">
        <f t="shared" si="8"/>
        <v>40000</v>
      </c>
    </row>
    <row r="47" spans="1:10" ht="61.8" customHeight="1" x14ac:dyDescent="0.25">
      <c r="A47" s="43" t="s">
        <v>23</v>
      </c>
      <c r="B47" s="10" t="s">
        <v>24</v>
      </c>
      <c r="C47" s="10" t="s">
        <v>25</v>
      </c>
      <c r="D47" s="30" t="s">
        <v>26</v>
      </c>
      <c r="E47" s="12"/>
      <c r="F47" s="12"/>
      <c r="G47" s="15">
        <f t="shared" si="7"/>
        <v>187500</v>
      </c>
      <c r="H47" s="16">
        <f>117500+30000</f>
        <v>147500</v>
      </c>
      <c r="I47" s="36">
        <v>40000</v>
      </c>
      <c r="J47" s="36">
        <f>I47</f>
        <v>40000</v>
      </c>
    </row>
    <row r="48" spans="1:10" s="23" customFormat="1" ht="100.5" customHeight="1" x14ac:dyDescent="0.25">
      <c r="A48" s="10"/>
      <c r="B48" s="10"/>
      <c r="C48" s="10"/>
      <c r="D48" s="50"/>
      <c r="E48" s="12" t="s">
        <v>74</v>
      </c>
      <c r="F48" s="12" t="s">
        <v>75</v>
      </c>
      <c r="G48" s="13">
        <f>G50</f>
        <v>16100</v>
      </c>
      <c r="H48" s="13">
        <f>H50</f>
        <v>16100</v>
      </c>
      <c r="I48" s="13">
        <f>I50</f>
        <v>0</v>
      </c>
      <c r="J48" s="13">
        <f>J50</f>
        <v>0</v>
      </c>
    </row>
    <row r="49" spans="1:10" s="23" customFormat="1" ht="22.5" customHeight="1" x14ac:dyDescent="0.25">
      <c r="A49" s="10"/>
      <c r="B49" s="10"/>
      <c r="C49" s="10"/>
      <c r="D49" s="50"/>
      <c r="E49" s="14" t="s">
        <v>19</v>
      </c>
      <c r="F49" s="21"/>
      <c r="G49" s="22"/>
      <c r="H49" s="28"/>
      <c r="I49" s="51"/>
      <c r="J49" s="51"/>
    </row>
    <row r="50" spans="1:10" s="23" customFormat="1" ht="29.25" customHeight="1" x14ac:dyDescent="0.25">
      <c r="A50" s="19" t="s">
        <v>20</v>
      </c>
      <c r="B50" s="19"/>
      <c r="C50" s="19"/>
      <c r="D50" s="20" t="s">
        <v>21</v>
      </c>
      <c r="E50" s="21"/>
      <c r="F50" s="21"/>
      <c r="G50" s="22">
        <f t="shared" ref="G50:J51" si="9">G51</f>
        <v>16100</v>
      </c>
      <c r="H50" s="22">
        <f t="shared" si="9"/>
        <v>16100</v>
      </c>
      <c r="I50" s="22">
        <f t="shared" si="9"/>
        <v>0</v>
      </c>
      <c r="J50" s="22">
        <f t="shared" si="9"/>
        <v>0</v>
      </c>
    </row>
    <row r="51" spans="1:10" s="23" customFormat="1" ht="28.5" customHeight="1" x14ac:dyDescent="0.25">
      <c r="A51" s="24" t="s">
        <v>22</v>
      </c>
      <c r="B51" s="24"/>
      <c r="C51" s="24"/>
      <c r="D51" s="25" t="s">
        <v>21</v>
      </c>
      <c r="E51" s="21"/>
      <c r="F51" s="21"/>
      <c r="G51" s="22">
        <f t="shared" si="9"/>
        <v>16100</v>
      </c>
      <c r="H51" s="22">
        <f t="shared" si="9"/>
        <v>16100</v>
      </c>
      <c r="I51" s="22">
        <f t="shared" si="9"/>
        <v>0</v>
      </c>
      <c r="J51" s="22">
        <f t="shared" si="9"/>
        <v>0</v>
      </c>
    </row>
    <row r="52" spans="1:10" s="23" customFormat="1" ht="37.5" customHeight="1" x14ac:dyDescent="0.25">
      <c r="A52" s="10" t="s">
        <v>76</v>
      </c>
      <c r="B52" s="10" t="s">
        <v>77</v>
      </c>
      <c r="C52" s="10" t="s">
        <v>78</v>
      </c>
      <c r="D52" s="29" t="s">
        <v>79</v>
      </c>
      <c r="E52" s="14"/>
      <c r="F52" s="14"/>
      <c r="G52" s="22">
        <f>H52</f>
        <v>16100</v>
      </c>
      <c r="H52" s="28">
        <v>16100</v>
      </c>
      <c r="I52" s="28">
        <v>0</v>
      </c>
      <c r="J52" s="28">
        <v>0</v>
      </c>
    </row>
    <row r="53" spans="1:10" ht="68.400000000000006" customHeight="1" x14ac:dyDescent="0.25">
      <c r="A53" s="10"/>
      <c r="B53" s="10"/>
      <c r="C53" s="10"/>
      <c r="D53" s="11"/>
      <c r="E53" s="12" t="s">
        <v>80</v>
      </c>
      <c r="F53" s="12" t="s">
        <v>81</v>
      </c>
      <c r="G53" s="13">
        <f>G55</f>
        <v>7337055</v>
      </c>
      <c r="H53" s="13">
        <f>H55</f>
        <v>7337055</v>
      </c>
      <c r="I53" s="13">
        <f>I55</f>
        <v>0</v>
      </c>
      <c r="J53" s="13">
        <f>J55</f>
        <v>0</v>
      </c>
    </row>
    <row r="54" spans="1:10" x14ac:dyDescent="0.25">
      <c r="A54" s="10"/>
      <c r="B54" s="10"/>
      <c r="C54" s="10"/>
      <c r="D54" s="11"/>
      <c r="E54" s="14" t="s">
        <v>19</v>
      </c>
      <c r="F54" s="12"/>
      <c r="G54" s="15"/>
      <c r="H54" s="16"/>
      <c r="I54" s="17"/>
      <c r="J54" s="18"/>
    </row>
    <row r="55" spans="1:10" s="23" customFormat="1" ht="29.25" customHeight="1" x14ac:dyDescent="0.25">
      <c r="A55" s="19" t="s">
        <v>20</v>
      </c>
      <c r="B55" s="19"/>
      <c r="C55" s="19"/>
      <c r="D55" s="20" t="s">
        <v>21</v>
      </c>
      <c r="E55" s="21"/>
      <c r="F55" s="21"/>
      <c r="G55" s="22">
        <f>G56</f>
        <v>7337055</v>
      </c>
      <c r="H55" s="22">
        <f>H56</f>
        <v>7337055</v>
      </c>
      <c r="I55" s="22">
        <f>I56</f>
        <v>0</v>
      </c>
      <c r="J55" s="22">
        <f>J56</f>
        <v>0</v>
      </c>
    </row>
    <row r="56" spans="1:10" s="23" customFormat="1" ht="28.5" customHeight="1" x14ac:dyDescent="0.25">
      <c r="A56" s="24" t="s">
        <v>22</v>
      </c>
      <c r="B56" s="24"/>
      <c r="C56" s="24"/>
      <c r="D56" s="25" t="s">
        <v>21</v>
      </c>
      <c r="E56" s="21"/>
      <c r="F56" s="21"/>
      <c r="G56" s="22">
        <f>SUM(G57:G63)</f>
        <v>7337055</v>
      </c>
      <c r="H56" s="22">
        <f>SUM(H57:H63)</f>
        <v>7337055</v>
      </c>
      <c r="I56" s="22">
        <f>SUM(I57:I63)</f>
        <v>0</v>
      </c>
      <c r="J56" s="22">
        <f>SUM(J57:J63)</f>
        <v>0</v>
      </c>
    </row>
    <row r="57" spans="1:10" s="23" customFormat="1" ht="47.4" customHeight="1" x14ac:dyDescent="0.25">
      <c r="A57" s="10" t="s">
        <v>82</v>
      </c>
      <c r="B57" s="10" t="s">
        <v>83</v>
      </c>
      <c r="C57" s="10" t="s">
        <v>84</v>
      </c>
      <c r="D57" s="29" t="s">
        <v>85</v>
      </c>
      <c r="E57" s="14"/>
      <c r="F57" s="14"/>
      <c r="G57" s="22">
        <f t="shared" ref="G57:G63" si="10">H57</f>
        <v>1680</v>
      </c>
      <c r="H57" s="28">
        <v>1680</v>
      </c>
      <c r="I57" s="28">
        <v>0</v>
      </c>
      <c r="J57" s="28">
        <f>I57</f>
        <v>0</v>
      </c>
    </row>
    <row r="58" spans="1:10" s="23" customFormat="1" ht="54" customHeight="1" x14ac:dyDescent="0.25">
      <c r="A58" s="10" t="s">
        <v>86</v>
      </c>
      <c r="B58" s="10" t="s">
        <v>87</v>
      </c>
      <c r="C58" s="10" t="s">
        <v>84</v>
      </c>
      <c r="D58" s="50" t="s">
        <v>88</v>
      </c>
      <c r="E58" s="21"/>
      <c r="F58" s="21"/>
      <c r="G58" s="22">
        <f t="shared" si="10"/>
        <v>500000</v>
      </c>
      <c r="H58" s="28">
        <f>500000</f>
        <v>500000</v>
      </c>
      <c r="I58" s="28">
        <v>0</v>
      </c>
      <c r="J58" s="28">
        <f t="shared" ref="J58:J62" si="11">I58</f>
        <v>0</v>
      </c>
    </row>
    <row r="59" spans="1:10" s="23" customFormat="1" ht="47.25" customHeight="1" x14ac:dyDescent="0.25">
      <c r="A59" s="10" t="s">
        <v>89</v>
      </c>
      <c r="B59" s="10" t="s">
        <v>90</v>
      </c>
      <c r="C59" s="10" t="s">
        <v>84</v>
      </c>
      <c r="D59" s="50" t="s">
        <v>91</v>
      </c>
      <c r="E59" s="21"/>
      <c r="F59" s="21"/>
      <c r="G59" s="22">
        <f t="shared" si="10"/>
        <v>2000</v>
      </c>
      <c r="H59" s="28">
        <v>2000</v>
      </c>
      <c r="I59" s="28">
        <v>0</v>
      </c>
      <c r="J59" s="28">
        <f>I59</f>
        <v>0</v>
      </c>
    </row>
    <row r="60" spans="1:10" s="23" customFormat="1" ht="47.25" customHeight="1" x14ac:dyDescent="0.25">
      <c r="A60" s="10" t="s">
        <v>92</v>
      </c>
      <c r="B60" s="10" t="s">
        <v>93</v>
      </c>
      <c r="C60" s="10" t="s">
        <v>84</v>
      </c>
      <c r="D60" s="50" t="s">
        <v>94</v>
      </c>
      <c r="E60" s="21"/>
      <c r="F60" s="21"/>
      <c r="G60" s="22">
        <f t="shared" si="10"/>
        <v>14535</v>
      </c>
      <c r="H60" s="28">
        <f>25840-11305</f>
        <v>14535</v>
      </c>
      <c r="I60" s="28">
        <v>0</v>
      </c>
      <c r="J60" s="28">
        <v>0</v>
      </c>
    </row>
    <row r="61" spans="1:10" s="23" customFormat="1" ht="94.8" customHeight="1" x14ac:dyDescent="0.25">
      <c r="A61" s="10" t="s">
        <v>95</v>
      </c>
      <c r="B61" s="10" t="s">
        <v>96</v>
      </c>
      <c r="C61" s="10" t="s">
        <v>97</v>
      </c>
      <c r="D61" s="50" t="s">
        <v>98</v>
      </c>
      <c r="E61" s="21"/>
      <c r="F61" s="21"/>
      <c r="G61" s="22">
        <f t="shared" si="10"/>
        <v>270200</v>
      </c>
      <c r="H61" s="28">
        <v>270200</v>
      </c>
      <c r="I61" s="28">
        <v>0</v>
      </c>
      <c r="J61" s="28">
        <f t="shared" si="11"/>
        <v>0</v>
      </c>
    </row>
    <row r="62" spans="1:10" s="23" customFormat="1" ht="45.75" customHeight="1" x14ac:dyDescent="0.25">
      <c r="A62" s="52" t="s">
        <v>99</v>
      </c>
      <c r="B62" s="52" t="s">
        <v>100</v>
      </c>
      <c r="C62" s="35" t="s">
        <v>101</v>
      </c>
      <c r="D62" s="29" t="s">
        <v>102</v>
      </c>
      <c r="E62" s="21"/>
      <c r="F62" s="21"/>
      <c r="G62" s="22">
        <f t="shared" si="10"/>
        <v>4873440</v>
      </c>
      <c r="H62" s="28">
        <f>4600000+7000+122000+26840+99900+17700</f>
        <v>4873440</v>
      </c>
      <c r="I62" s="28">
        <v>0</v>
      </c>
      <c r="J62" s="28">
        <f t="shared" si="11"/>
        <v>0</v>
      </c>
    </row>
    <row r="63" spans="1:10" s="23" customFormat="1" ht="44.25" customHeight="1" x14ac:dyDescent="0.25">
      <c r="A63" s="10" t="s">
        <v>103</v>
      </c>
      <c r="B63" s="10">
        <v>3242</v>
      </c>
      <c r="C63" s="10" t="s">
        <v>101</v>
      </c>
      <c r="D63" s="50" t="s">
        <v>104</v>
      </c>
      <c r="E63" s="21"/>
      <c r="F63" s="21"/>
      <c r="G63" s="22">
        <f t="shared" si="10"/>
        <v>1675200</v>
      </c>
      <c r="H63" s="28">
        <f>689200-9000+600000+300000+35000+60000</f>
        <v>1675200</v>
      </c>
      <c r="I63" s="28">
        <v>0</v>
      </c>
      <c r="J63" s="28">
        <f>I63</f>
        <v>0</v>
      </c>
    </row>
    <row r="64" spans="1:10" s="23" customFormat="1" ht="114.6" customHeight="1" x14ac:dyDescent="0.25">
      <c r="A64" s="10"/>
      <c r="B64" s="10"/>
      <c r="C64" s="10"/>
      <c r="D64" s="50"/>
      <c r="E64" s="12" t="s">
        <v>105</v>
      </c>
      <c r="F64" s="12" t="s">
        <v>106</v>
      </c>
      <c r="G64" s="13">
        <f>G66</f>
        <v>90000</v>
      </c>
      <c r="H64" s="13">
        <f>H66</f>
        <v>90000</v>
      </c>
      <c r="I64" s="13">
        <f>I66</f>
        <v>0</v>
      </c>
      <c r="J64" s="13">
        <f>J66</f>
        <v>0</v>
      </c>
    </row>
    <row r="65" spans="1:10" s="23" customFormat="1" ht="22.5" customHeight="1" x14ac:dyDescent="0.25">
      <c r="A65" s="10"/>
      <c r="B65" s="10"/>
      <c r="C65" s="10"/>
      <c r="D65" s="50"/>
      <c r="E65" s="14" t="s">
        <v>19</v>
      </c>
      <c r="F65" s="21"/>
      <c r="G65" s="22"/>
      <c r="H65" s="28"/>
      <c r="I65" s="51"/>
      <c r="J65" s="51"/>
    </row>
    <row r="66" spans="1:10" s="23" customFormat="1" ht="29.25" customHeight="1" x14ac:dyDescent="0.25">
      <c r="A66" s="19" t="s">
        <v>20</v>
      </c>
      <c r="B66" s="19"/>
      <c r="C66" s="19"/>
      <c r="D66" s="20" t="s">
        <v>21</v>
      </c>
      <c r="E66" s="21"/>
      <c r="F66" s="21"/>
      <c r="G66" s="22">
        <f t="shared" ref="G66:J67" si="12">G67</f>
        <v>90000</v>
      </c>
      <c r="H66" s="22">
        <f t="shared" si="12"/>
        <v>90000</v>
      </c>
      <c r="I66" s="22">
        <f t="shared" si="12"/>
        <v>0</v>
      </c>
      <c r="J66" s="22">
        <f t="shared" si="12"/>
        <v>0</v>
      </c>
    </row>
    <row r="67" spans="1:10" s="23" customFormat="1" ht="28.5" customHeight="1" x14ac:dyDescent="0.25">
      <c r="A67" s="24" t="s">
        <v>22</v>
      </c>
      <c r="B67" s="24"/>
      <c r="C67" s="24"/>
      <c r="D67" s="25" t="s">
        <v>21</v>
      </c>
      <c r="E67" s="21"/>
      <c r="F67" s="21"/>
      <c r="G67" s="22">
        <f t="shared" si="12"/>
        <v>90000</v>
      </c>
      <c r="H67" s="22">
        <f t="shared" si="12"/>
        <v>90000</v>
      </c>
      <c r="I67" s="22">
        <f t="shared" si="12"/>
        <v>0</v>
      </c>
      <c r="J67" s="22">
        <f t="shared" si="12"/>
        <v>0</v>
      </c>
    </row>
    <row r="68" spans="1:10" s="23" customFormat="1" ht="49.2" customHeight="1" x14ac:dyDescent="0.25">
      <c r="A68" s="10" t="s">
        <v>103</v>
      </c>
      <c r="B68" s="10">
        <v>3242</v>
      </c>
      <c r="C68" s="10" t="s">
        <v>101</v>
      </c>
      <c r="D68" s="50" t="s">
        <v>104</v>
      </c>
      <c r="E68" s="14"/>
      <c r="F68" s="14"/>
      <c r="G68" s="22">
        <f>H68</f>
        <v>90000</v>
      </c>
      <c r="H68" s="28">
        <v>90000</v>
      </c>
      <c r="I68" s="28">
        <v>0</v>
      </c>
      <c r="J68" s="28">
        <v>0</v>
      </c>
    </row>
    <row r="69" spans="1:10" s="23" customFormat="1" ht="67.5" customHeight="1" x14ac:dyDescent="0.25">
      <c r="A69" s="10"/>
      <c r="B69" s="10"/>
      <c r="C69" s="10"/>
      <c r="D69" s="53"/>
      <c r="E69" s="12" t="s">
        <v>107</v>
      </c>
      <c r="F69" s="12" t="s">
        <v>108</v>
      </c>
      <c r="G69" s="13">
        <f>H69+I69</f>
        <v>9000</v>
      </c>
      <c r="H69" s="40">
        <f>H71</f>
        <v>9000</v>
      </c>
      <c r="I69" s="40">
        <f>I71</f>
        <v>0</v>
      </c>
      <c r="J69" s="40">
        <f>J71</f>
        <v>0</v>
      </c>
    </row>
    <row r="70" spans="1:10" s="23" customFormat="1" x14ac:dyDescent="0.25">
      <c r="A70" s="10"/>
      <c r="B70" s="10"/>
      <c r="C70" s="10"/>
      <c r="D70" s="53"/>
      <c r="E70" s="32" t="s">
        <v>63</v>
      </c>
      <c r="F70" s="21"/>
      <c r="G70" s="44"/>
      <c r="H70" s="45"/>
      <c r="I70" s="45"/>
      <c r="J70" s="45"/>
    </row>
    <row r="71" spans="1:10" s="23" customFormat="1" ht="25.5" customHeight="1" x14ac:dyDescent="0.25">
      <c r="A71" s="12" t="s">
        <v>20</v>
      </c>
      <c r="B71" s="12"/>
      <c r="C71" s="12"/>
      <c r="D71" s="42" t="s">
        <v>21</v>
      </c>
      <c r="E71" s="54"/>
      <c r="F71" s="54"/>
      <c r="G71" s="15">
        <f>H71+I71</f>
        <v>9000</v>
      </c>
      <c r="H71" s="18">
        <f t="shared" ref="H71:J72" si="13">H72</f>
        <v>9000</v>
      </c>
      <c r="I71" s="18">
        <f t="shared" si="13"/>
        <v>0</v>
      </c>
      <c r="J71" s="18">
        <f t="shared" si="13"/>
        <v>0</v>
      </c>
    </row>
    <row r="72" spans="1:10" s="23" customFormat="1" ht="25.5" customHeight="1" x14ac:dyDescent="0.25">
      <c r="A72" s="24" t="s">
        <v>22</v>
      </c>
      <c r="B72" s="24"/>
      <c r="C72" s="24"/>
      <c r="D72" s="25" t="s">
        <v>21</v>
      </c>
      <c r="E72" s="21"/>
      <c r="F72" s="21"/>
      <c r="G72" s="15">
        <f>H72+I72</f>
        <v>9000</v>
      </c>
      <c r="H72" s="18">
        <f t="shared" si="13"/>
        <v>9000</v>
      </c>
      <c r="I72" s="18">
        <f t="shared" si="13"/>
        <v>0</v>
      </c>
      <c r="J72" s="18">
        <f t="shared" si="13"/>
        <v>0</v>
      </c>
    </row>
    <row r="73" spans="1:10" s="23" customFormat="1" ht="50.4" customHeight="1" x14ac:dyDescent="0.25">
      <c r="A73" s="10" t="s">
        <v>103</v>
      </c>
      <c r="B73" s="10">
        <v>3242</v>
      </c>
      <c r="C73" s="10" t="s">
        <v>101</v>
      </c>
      <c r="D73" s="55" t="s">
        <v>104</v>
      </c>
      <c r="E73" s="21"/>
      <c r="F73" s="21"/>
      <c r="G73" s="15">
        <f>H73+I73</f>
        <v>9000</v>
      </c>
      <c r="H73" s="16">
        <v>9000</v>
      </c>
      <c r="I73" s="16">
        <v>0</v>
      </c>
      <c r="J73" s="45">
        <f>I73</f>
        <v>0</v>
      </c>
    </row>
    <row r="74" spans="1:10" s="23" customFormat="1" ht="84" customHeight="1" x14ac:dyDescent="0.25">
      <c r="A74" s="26"/>
      <c r="B74" s="26"/>
      <c r="C74" s="10"/>
      <c r="D74" s="56"/>
      <c r="E74" s="12" t="s">
        <v>109</v>
      </c>
      <c r="F74" s="12" t="s">
        <v>110</v>
      </c>
      <c r="G74" s="13">
        <f>H74+I74</f>
        <v>1861606</v>
      </c>
      <c r="H74" s="57">
        <f>H76</f>
        <v>1861606</v>
      </c>
      <c r="I74" s="57">
        <f>I76</f>
        <v>0</v>
      </c>
      <c r="J74" s="57">
        <f>J76</f>
        <v>0</v>
      </c>
    </row>
    <row r="75" spans="1:10" ht="19.5" customHeight="1" x14ac:dyDescent="0.25">
      <c r="A75" s="10"/>
      <c r="B75" s="10"/>
      <c r="C75" s="10"/>
      <c r="D75" s="10"/>
      <c r="E75" s="12" t="s">
        <v>63</v>
      </c>
      <c r="F75" s="12"/>
      <c r="G75" s="15"/>
      <c r="H75" s="18"/>
      <c r="I75" s="18"/>
      <c r="J75" s="18"/>
    </row>
    <row r="76" spans="1:10" s="49" customFormat="1" ht="27.75" customHeight="1" x14ac:dyDescent="0.25">
      <c r="A76" s="12" t="s">
        <v>20</v>
      </c>
      <c r="B76" s="12"/>
      <c r="C76" s="12"/>
      <c r="D76" s="42" t="s">
        <v>21</v>
      </c>
      <c r="E76" s="12"/>
      <c r="F76" s="12"/>
      <c r="G76" s="15">
        <f t="shared" ref="G76" si="14">H76+I76</f>
        <v>1861606</v>
      </c>
      <c r="H76" s="15">
        <f>H77</f>
        <v>1861606</v>
      </c>
      <c r="I76" s="15">
        <f>I77</f>
        <v>0</v>
      </c>
      <c r="J76" s="15">
        <f>J77</f>
        <v>0</v>
      </c>
    </row>
    <row r="77" spans="1:10" ht="23.25" customHeight="1" x14ac:dyDescent="0.25">
      <c r="A77" s="24" t="s">
        <v>22</v>
      </c>
      <c r="B77" s="24"/>
      <c r="C77" s="24"/>
      <c r="D77" s="25" t="s">
        <v>21</v>
      </c>
      <c r="E77" s="12"/>
      <c r="F77" s="12"/>
      <c r="G77" s="15">
        <f>H77+I77</f>
        <v>1861606</v>
      </c>
      <c r="H77" s="18">
        <f>H78</f>
        <v>1861606</v>
      </c>
      <c r="I77" s="18">
        <f t="shared" ref="I77:J77" si="15">I78</f>
        <v>0</v>
      </c>
      <c r="J77" s="18">
        <f t="shared" si="15"/>
        <v>0</v>
      </c>
    </row>
    <row r="78" spans="1:10" ht="36.75" customHeight="1" x14ac:dyDescent="0.25">
      <c r="A78" s="10" t="s">
        <v>111</v>
      </c>
      <c r="B78" s="10" t="s">
        <v>112</v>
      </c>
      <c r="C78" s="10" t="s">
        <v>113</v>
      </c>
      <c r="D78" s="58" t="s">
        <v>114</v>
      </c>
      <c r="E78" s="12"/>
      <c r="F78" s="12"/>
      <c r="G78" s="15">
        <f>H78+I78</f>
        <v>1861606</v>
      </c>
      <c r="H78" s="16">
        <v>1861606</v>
      </c>
      <c r="I78" s="16">
        <v>0</v>
      </c>
      <c r="J78" s="18">
        <f>I78</f>
        <v>0</v>
      </c>
    </row>
    <row r="79" spans="1:10" s="23" customFormat="1" ht="91.2" customHeight="1" x14ac:dyDescent="0.25">
      <c r="A79" s="26"/>
      <c r="B79" s="26"/>
      <c r="C79" s="10"/>
      <c r="D79" s="56"/>
      <c r="E79" s="12" t="s">
        <v>115</v>
      </c>
      <c r="F79" s="12" t="s">
        <v>116</v>
      </c>
      <c r="G79" s="13">
        <f>H79+I79</f>
        <v>18444693.370000001</v>
      </c>
      <c r="H79" s="57">
        <f>H81</f>
        <v>17095050</v>
      </c>
      <c r="I79" s="57">
        <f>I81</f>
        <v>1349643.37</v>
      </c>
      <c r="J79" s="57">
        <f>J81</f>
        <v>1297643.3700000001</v>
      </c>
    </row>
    <row r="80" spans="1:10" ht="19.5" customHeight="1" x14ac:dyDescent="0.25">
      <c r="A80" s="10"/>
      <c r="B80" s="10"/>
      <c r="C80" s="10"/>
      <c r="D80" s="10"/>
      <c r="E80" s="12" t="s">
        <v>63</v>
      </c>
      <c r="F80" s="12"/>
      <c r="G80" s="15"/>
      <c r="H80" s="18"/>
      <c r="I80" s="18"/>
      <c r="J80" s="18"/>
    </row>
    <row r="81" spans="1:10" s="49" customFormat="1" ht="27.75" customHeight="1" x14ac:dyDescent="0.25">
      <c r="A81" s="12" t="s">
        <v>20</v>
      </c>
      <c r="B81" s="12"/>
      <c r="C81" s="12"/>
      <c r="D81" s="42" t="s">
        <v>21</v>
      </c>
      <c r="E81" s="12"/>
      <c r="F81" s="12"/>
      <c r="G81" s="15">
        <f>H81+I81</f>
        <v>18444693.370000001</v>
      </c>
      <c r="H81" s="15">
        <f>H82</f>
        <v>17095050</v>
      </c>
      <c r="I81" s="15">
        <f>I82</f>
        <v>1349643.37</v>
      </c>
      <c r="J81" s="15">
        <f>J82</f>
        <v>1297643.3700000001</v>
      </c>
    </row>
    <row r="82" spans="1:10" ht="23.25" customHeight="1" x14ac:dyDescent="0.25">
      <c r="A82" s="24" t="s">
        <v>22</v>
      </c>
      <c r="B82" s="24"/>
      <c r="C82" s="24"/>
      <c r="D82" s="25" t="s">
        <v>21</v>
      </c>
      <c r="E82" s="12"/>
      <c r="F82" s="12"/>
      <c r="G82" s="15">
        <f>H82+I82</f>
        <v>18444693.370000001</v>
      </c>
      <c r="H82" s="18">
        <f>SUM(H83:H87)</f>
        <v>17095050</v>
      </c>
      <c r="I82" s="18">
        <f>SUM(I83:I87)</f>
        <v>1349643.37</v>
      </c>
      <c r="J82" s="18">
        <f>SUM(J83:J87)</f>
        <v>1297643.3700000001</v>
      </c>
    </row>
    <row r="83" spans="1:10" ht="36.75" customHeight="1" x14ac:dyDescent="0.25">
      <c r="A83" s="10" t="s">
        <v>111</v>
      </c>
      <c r="B83" s="10" t="s">
        <v>112</v>
      </c>
      <c r="C83" s="10" t="s">
        <v>113</v>
      </c>
      <c r="D83" s="58" t="s">
        <v>114</v>
      </c>
      <c r="E83" s="12"/>
      <c r="F83" s="12"/>
      <c r="G83" s="15">
        <f>H83+I83</f>
        <v>1800000</v>
      </c>
      <c r="H83" s="16">
        <f>1800000</f>
        <v>1800000</v>
      </c>
      <c r="I83" s="16">
        <v>0</v>
      </c>
      <c r="J83" s="18">
        <f>I83</f>
        <v>0</v>
      </c>
    </row>
    <row r="84" spans="1:10" ht="46.5" customHeight="1" x14ac:dyDescent="0.25">
      <c r="A84" s="10" t="s">
        <v>117</v>
      </c>
      <c r="B84" s="10" t="s">
        <v>118</v>
      </c>
      <c r="C84" s="10" t="s">
        <v>113</v>
      </c>
      <c r="D84" s="58" t="s">
        <v>119</v>
      </c>
      <c r="E84" s="12"/>
      <c r="F84" s="12"/>
      <c r="G84" s="15">
        <f>H84+I84</f>
        <v>4660000</v>
      </c>
      <c r="H84" s="16">
        <f>2400000+1100000+50000</f>
        <v>3550000</v>
      </c>
      <c r="I84" s="16">
        <v>1110000</v>
      </c>
      <c r="J84" s="16">
        <f>I84</f>
        <v>1110000</v>
      </c>
    </row>
    <row r="85" spans="1:10" s="23" customFormat="1" ht="29.25" customHeight="1" x14ac:dyDescent="0.25">
      <c r="A85" s="10" t="s">
        <v>120</v>
      </c>
      <c r="B85" s="10" t="s">
        <v>121</v>
      </c>
      <c r="C85" s="10" t="s">
        <v>113</v>
      </c>
      <c r="D85" s="30" t="s">
        <v>122</v>
      </c>
      <c r="E85" s="21"/>
      <c r="F85" s="21"/>
      <c r="G85" s="15">
        <f>H85+I85</f>
        <v>11745050</v>
      </c>
      <c r="H85" s="59">
        <f>6574900+296500+65230-491800-108200+600000+302800+66620-130000+130000+49000+4500000-4500000+4500000-49000-1000-30000-50000+20000</f>
        <v>11745050</v>
      </c>
      <c r="I85" s="16">
        <v>0</v>
      </c>
      <c r="J85" s="16">
        <f>I85</f>
        <v>0</v>
      </c>
    </row>
    <row r="86" spans="1:10" s="23" customFormat="1" ht="40.200000000000003" customHeight="1" x14ac:dyDescent="0.25">
      <c r="A86" s="10" t="s">
        <v>123</v>
      </c>
      <c r="B86" s="10" t="s">
        <v>124</v>
      </c>
      <c r="C86" s="10" t="s">
        <v>29</v>
      </c>
      <c r="D86" s="30" t="s">
        <v>125</v>
      </c>
      <c r="E86" s="21"/>
      <c r="F86" s="21"/>
      <c r="G86" s="15">
        <f t="shared" ref="G86:G87" si="16">H86+I86</f>
        <v>187643.37</v>
      </c>
      <c r="H86" s="16">
        <v>0</v>
      </c>
      <c r="I86" s="16">
        <v>187643.37</v>
      </c>
      <c r="J86" s="16">
        <f>I86</f>
        <v>187643.37</v>
      </c>
    </row>
    <row r="87" spans="1:10" s="23" customFormat="1" ht="31.5" customHeight="1" x14ac:dyDescent="0.25">
      <c r="A87" s="10" t="s">
        <v>126</v>
      </c>
      <c r="B87" s="10" t="s">
        <v>127</v>
      </c>
      <c r="C87" s="10" t="s">
        <v>128</v>
      </c>
      <c r="D87" s="30" t="s">
        <v>129</v>
      </c>
      <c r="E87" s="54"/>
      <c r="F87" s="54"/>
      <c r="G87" s="15">
        <f t="shared" si="16"/>
        <v>52000</v>
      </c>
      <c r="H87" s="16">
        <v>0</v>
      </c>
      <c r="I87" s="16">
        <v>52000</v>
      </c>
      <c r="J87" s="16">
        <v>0</v>
      </c>
    </row>
    <row r="88" spans="1:10" s="23" customFormat="1" ht="61.5" customHeight="1" x14ac:dyDescent="0.25">
      <c r="A88" s="10"/>
      <c r="B88" s="10"/>
      <c r="C88" s="10"/>
      <c r="D88" s="53"/>
      <c r="E88" s="12" t="s">
        <v>130</v>
      </c>
      <c r="F88" s="12" t="s">
        <v>131</v>
      </c>
      <c r="G88" s="13">
        <f>H88+I88</f>
        <v>431991.22</v>
      </c>
      <c r="H88" s="40">
        <f>H90</f>
        <v>80000</v>
      </c>
      <c r="I88" s="40">
        <f>I90</f>
        <v>351991.22</v>
      </c>
      <c r="J88" s="40">
        <f>J90</f>
        <v>0</v>
      </c>
    </row>
    <row r="89" spans="1:10" s="23" customFormat="1" x14ac:dyDescent="0.25">
      <c r="A89" s="10"/>
      <c r="B89" s="10"/>
      <c r="C89" s="10"/>
      <c r="D89" s="53"/>
      <c r="E89" s="32" t="s">
        <v>63</v>
      </c>
      <c r="F89" s="21"/>
      <c r="G89" s="44"/>
      <c r="H89" s="45"/>
      <c r="I89" s="45"/>
      <c r="J89" s="45"/>
    </row>
    <row r="90" spans="1:10" s="23" customFormat="1" ht="25.5" customHeight="1" x14ac:dyDescent="0.25">
      <c r="A90" s="12" t="s">
        <v>20</v>
      </c>
      <c r="B90" s="12"/>
      <c r="C90" s="12"/>
      <c r="D90" s="42" t="s">
        <v>21</v>
      </c>
      <c r="E90" s="54"/>
      <c r="F90" s="54"/>
      <c r="G90" s="15">
        <f>H90+I90</f>
        <v>431991.22</v>
      </c>
      <c r="H90" s="18">
        <f>H91</f>
        <v>80000</v>
      </c>
      <c r="I90" s="18">
        <f>I91</f>
        <v>351991.22</v>
      </c>
      <c r="J90" s="18">
        <f>J91</f>
        <v>0</v>
      </c>
    </row>
    <row r="91" spans="1:10" s="23" customFormat="1" ht="25.5" customHeight="1" x14ac:dyDescent="0.25">
      <c r="A91" s="24" t="s">
        <v>22</v>
      </c>
      <c r="B91" s="24"/>
      <c r="C91" s="24"/>
      <c r="D91" s="25" t="s">
        <v>21</v>
      </c>
      <c r="E91" s="21"/>
      <c r="F91" s="21"/>
      <c r="G91" s="15">
        <f>H91+I91</f>
        <v>431991.22</v>
      </c>
      <c r="H91" s="18">
        <f>H92</f>
        <v>80000</v>
      </c>
      <c r="I91" s="18">
        <f>SUM(I92:I93)</f>
        <v>351991.22</v>
      </c>
      <c r="J91" s="18">
        <f>SUM(J92:J93)</f>
        <v>0</v>
      </c>
    </row>
    <row r="92" spans="1:10" s="23" customFormat="1" ht="36" customHeight="1" x14ac:dyDescent="0.25">
      <c r="A92" s="10" t="s">
        <v>132</v>
      </c>
      <c r="B92" s="10">
        <v>7130</v>
      </c>
      <c r="C92" s="10" t="s">
        <v>133</v>
      </c>
      <c r="D92" s="60" t="s">
        <v>134</v>
      </c>
      <c r="E92" s="21"/>
      <c r="F92" s="21"/>
      <c r="G92" s="15">
        <f>H92+I92</f>
        <v>431991.22</v>
      </c>
      <c r="H92" s="16">
        <v>80000</v>
      </c>
      <c r="I92" s="16">
        <v>351991.22</v>
      </c>
      <c r="J92" s="45">
        <v>0</v>
      </c>
    </row>
    <row r="93" spans="1:10" ht="93.6" customHeight="1" x14ac:dyDescent="0.25">
      <c r="A93" s="10"/>
      <c r="B93" s="10"/>
      <c r="C93" s="10"/>
      <c r="D93" s="10"/>
      <c r="E93" s="61" t="s">
        <v>135</v>
      </c>
      <c r="F93" s="12" t="s">
        <v>136</v>
      </c>
      <c r="G93" s="13">
        <f>H93+I93</f>
        <v>1254160</v>
      </c>
      <c r="H93" s="40">
        <f>H95</f>
        <v>1254160</v>
      </c>
      <c r="I93" s="40">
        <f>I95</f>
        <v>0</v>
      </c>
      <c r="J93" s="40">
        <f>J95</f>
        <v>0</v>
      </c>
    </row>
    <row r="94" spans="1:10" ht="18" customHeight="1" x14ac:dyDescent="0.25">
      <c r="A94" s="10"/>
      <c r="B94" s="10"/>
      <c r="C94" s="10"/>
      <c r="D94" s="10"/>
      <c r="E94" s="32" t="s">
        <v>63</v>
      </c>
      <c r="F94" s="12"/>
      <c r="G94" s="15"/>
      <c r="H94" s="18"/>
      <c r="I94" s="18"/>
      <c r="J94" s="18"/>
    </row>
    <row r="95" spans="1:10" ht="27" customHeight="1" x14ac:dyDescent="0.25">
      <c r="A95" s="12" t="s">
        <v>20</v>
      </c>
      <c r="B95" s="12"/>
      <c r="C95" s="12"/>
      <c r="D95" s="42" t="s">
        <v>21</v>
      </c>
      <c r="E95" s="12"/>
      <c r="F95" s="12"/>
      <c r="G95" s="15">
        <f t="shared" ref="G95:G100" si="17">H95+I95</f>
        <v>1254160</v>
      </c>
      <c r="H95" s="15">
        <f>H96</f>
        <v>1254160</v>
      </c>
      <c r="I95" s="15">
        <f>I96</f>
        <v>0</v>
      </c>
      <c r="J95" s="15">
        <f>J96</f>
        <v>0</v>
      </c>
    </row>
    <row r="96" spans="1:10" ht="24" customHeight="1" x14ac:dyDescent="0.25">
      <c r="A96" s="24" t="s">
        <v>22</v>
      </c>
      <c r="B96" s="24"/>
      <c r="C96" s="24"/>
      <c r="D96" s="25" t="s">
        <v>21</v>
      </c>
      <c r="E96" s="12"/>
      <c r="F96" s="12"/>
      <c r="G96" s="15">
        <f t="shared" si="17"/>
        <v>1254160</v>
      </c>
      <c r="H96" s="18">
        <f>SUM(H97:H99)</f>
        <v>1254160</v>
      </c>
      <c r="I96" s="18">
        <f>SUM(I97:I99)</f>
        <v>0</v>
      </c>
      <c r="J96" s="18">
        <f>SUM(J97:J99)</f>
        <v>0</v>
      </c>
    </row>
    <row r="97" spans="1:10" ht="45" customHeight="1" x14ac:dyDescent="0.25">
      <c r="A97" s="10" t="s">
        <v>137</v>
      </c>
      <c r="B97" s="10" t="s">
        <v>138</v>
      </c>
      <c r="C97" s="10" t="s">
        <v>139</v>
      </c>
      <c r="D97" s="58" t="s">
        <v>140</v>
      </c>
      <c r="E97" s="32"/>
      <c r="F97" s="32"/>
      <c r="G97" s="15">
        <f t="shared" si="17"/>
        <v>70000</v>
      </c>
      <c r="H97" s="16">
        <f>120000-100000+50000</f>
        <v>70000</v>
      </c>
      <c r="I97" s="16">
        <v>0</v>
      </c>
      <c r="J97" s="16">
        <f>I97</f>
        <v>0</v>
      </c>
    </row>
    <row r="98" spans="1:10" ht="31.2" customHeight="1" x14ac:dyDescent="0.25">
      <c r="A98" s="10" t="s">
        <v>141</v>
      </c>
      <c r="B98" s="10" t="s">
        <v>142</v>
      </c>
      <c r="C98" s="10" t="s">
        <v>139</v>
      </c>
      <c r="D98" s="58" t="s">
        <v>143</v>
      </c>
      <c r="E98" s="32"/>
      <c r="F98" s="32"/>
      <c r="G98" s="15">
        <f t="shared" si="17"/>
        <v>1138180</v>
      </c>
      <c r="H98" s="16">
        <f>1038280+99900</f>
        <v>1138180</v>
      </c>
      <c r="I98" s="16">
        <v>0</v>
      </c>
      <c r="J98" s="16">
        <f>I98</f>
        <v>0</v>
      </c>
    </row>
    <row r="99" spans="1:10" s="23" customFormat="1" ht="30.6" customHeight="1" x14ac:dyDescent="0.25">
      <c r="A99" s="10" t="s">
        <v>66</v>
      </c>
      <c r="B99" s="10">
        <v>9770</v>
      </c>
      <c r="C99" s="10" t="s">
        <v>67</v>
      </c>
      <c r="D99" s="30" t="s">
        <v>144</v>
      </c>
      <c r="E99" s="21"/>
      <c r="F99" s="21"/>
      <c r="G99" s="15">
        <f t="shared" si="17"/>
        <v>45980</v>
      </c>
      <c r="H99" s="16">
        <f>H100</f>
        <v>45980</v>
      </c>
      <c r="I99" s="16">
        <v>0</v>
      </c>
      <c r="J99" s="16">
        <f>I99</f>
        <v>0</v>
      </c>
    </row>
    <row r="100" spans="1:10" s="23" customFormat="1" ht="85.2" customHeight="1" x14ac:dyDescent="0.25">
      <c r="A100" s="10"/>
      <c r="B100" s="10"/>
      <c r="C100" s="10"/>
      <c r="D100" s="39" t="s">
        <v>145</v>
      </c>
      <c r="E100" s="21"/>
      <c r="F100" s="21"/>
      <c r="G100" s="15">
        <f t="shared" si="17"/>
        <v>45980</v>
      </c>
      <c r="H100" s="16">
        <v>45980</v>
      </c>
      <c r="I100" s="16">
        <v>0</v>
      </c>
      <c r="J100" s="16">
        <f>I100</f>
        <v>0</v>
      </c>
    </row>
    <row r="101" spans="1:10" s="62" customFormat="1" ht="81" customHeight="1" x14ac:dyDescent="0.25">
      <c r="A101" s="10"/>
      <c r="B101" s="10"/>
      <c r="C101" s="10"/>
      <c r="D101" s="30"/>
      <c r="E101" s="12" t="s">
        <v>146</v>
      </c>
      <c r="F101" s="12" t="s">
        <v>147</v>
      </c>
      <c r="G101" s="13">
        <f>H101+I101</f>
        <v>3500000</v>
      </c>
      <c r="H101" s="40">
        <f>H103</f>
        <v>3500000</v>
      </c>
      <c r="I101" s="40">
        <f>I103</f>
        <v>0</v>
      </c>
      <c r="J101" s="40">
        <f>J103</f>
        <v>0</v>
      </c>
    </row>
    <row r="102" spans="1:10" s="62" customFormat="1" ht="19.5" customHeight="1" x14ac:dyDescent="0.25">
      <c r="A102" s="10"/>
      <c r="B102" s="10"/>
      <c r="C102" s="10"/>
      <c r="D102" s="30"/>
      <c r="E102" s="32" t="s">
        <v>63</v>
      </c>
      <c r="F102" s="12"/>
      <c r="G102" s="15"/>
      <c r="H102" s="18"/>
      <c r="I102" s="15"/>
      <c r="J102" s="15"/>
    </row>
    <row r="103" spans="1:10" s="62" customFormat="1" ht="27.75" customHeight="1" x14ac:dyDescent="0.25">
      <c r="A103" s="12" t="s">
        <v>20</v>
      </c>
      <c r="B103" s="12"/>
      <c r="C103" s="12"/>
      <c r="D103" s="42" t="s">
        <v>21</v>
      </c>
      <c r="E103" s="12"/>
      <c r="F103" s="12"/>
      <c r="G103" s="15">
        <f>H103+I103</f>
        <v>3500000</v>
      </c>
      <c r="H103" s="18">
        <f t="shared" ref="H103:J105" si="18">H104</f>
        <v>3500000</v>
      </c>
      <c r="I103" s="18">
        <f t="shared" si="18"/>
        <v>0</v>
      </c>
      <c r="J103" s="18">
        <f t="shared" si="18"/>
        <v>0</v>
      </c>
    </row>
    <row r="104" spans="1:10" s="62" customFormat="1" ht="36" customHeight="1" x14ac:dyDescent="0.25">
      <c r="A104" s="24" t="s">
        <v>22</v>
      </c>
      <c r="B104" s="24"/>
      <c r="C104" s="24"/>
      <c r="D104" s="25" t="s">
        <v>21</v>
      </c>
      <c r="E104" s="12"/>
      <c r="F104" s="12"/>
      <c r="G104" s="15">
        <f>H104+I104</f>
        <v>3500000</v>
      </c>
      <c r="H104" s="18">
        <f t="shared" si="18"/>
        <v>3500000</v>
      </c>
      <c r="I104" s="18">
        <f t="shared" si="18"/>
        <v>0</v>
      </c>
      <c r="J104" s="18">
        <f t="shared" si="18"/>
        <v>0</v>
      </c>
    </row>
    <row r="105" spans="1:10" s="62" customFormat="1" ht="100.8" customHeight="1" x14ac:dyDescent="0.25">
      <c r="A105" s="10" t="s">
        <v>148</v>
      </c>
      <c r="B105" s="10" t="s">
        <v>149</v>
      </c>
      <c r="C105" s="10" t="s">
        <v>67</v>
      </c>
      <c r="D105" s="30" t="s">
        <v>150</v>
      </c>
      <c r="E105" s="12"/>
      <c r="F105" s="12"/>
      <c r="G105" s="15">
        <f>H105+I105</f>
        <v>3500000</v>
      </c>
      <c r="H105" s="16">
        <f>H106</f>
        <v>3500000</v>
      </c>
      <c r="I105" s="16">
        <f t="shared" si="18"/>
        <v>0</v>
      </c>
      <c r="J105" s="16">
        <f t="shared" si="18"/>
        <v>0</v>
      </c>
    </row>
    <row r="106" spans="1:10" s="63" customFormat="1" ht="50.4" customHeight="1" x14ac:dyDescent="0.25">
      <c r="A106" s="43"/>
      <c r="B106" s="43"/>
      <c r="C106" s="43"/>
      <c r="D106" s="39" t="s">
        <v>151</v>
      </c>
      <c r="E106" s="21"/>
      <c r="F106" s="21"/>
      <c r="G106" s="44">
        <f>H106+I106</f>
        <v>3500000</v>
      </c>
      <c r="H106" s="45">
        <v>3500000</v>
      </c>
      <c r="I106" s="45">
        <v>0</v>
      </c>
      <c r="J106" s="36">
        <f>I106</f>
        <v>0</v>
      </c>
    </row>
    <row r="107" spans="1:10" s="62" customFormat="1" ht="58.8" customHeight="1" x14ac:dyDescent="0.25">
      <c r="A107" s="10"/>
      <c r="B107" s="10"/>
      <c r="C107" s="10"/>
      <c r="D107" s="30"/>
      <c r="E107" s="12" t="s">
        <v>152</v>
      </c>
      <c r="F107" s="12" t="s">
        <v>153</v>
      </c>
      <c r="G107" s="13">
        <f>H107+I107</f>
        <v>2800000</v>
      </c>
      <c r="H107" s="40">
        <f>H109</f>
        <v>1050000</v>
      </c>
      <c r="I107" s="40">
        <f>I109</f>
        <v>1750000</v>
      </c>
      <c r="J107" s="40">
        <f>J109</f>
        <v>1750000</v>
      </c>
    </row>
    <row r="108" spans="1:10" s="62" customFormat="1" ht="19.5" customHeight="1" x14ac:dyDescent="0.25">
      <c r="A108" s="10"/>
      <c r="B108" s="10"/>
      <c r="C108" s="10"/>
      <c r="D108" s="30"/>
      <c r="E108" s="32" t="s">
        <v>63</v>
      </c>
      <c r="F108" s="12"/>
      <c r="G108" s="15"/>
      <c r="H108" s="18"/>
      <c r="I108" s="15"/>
      <c r="J108" s="15"/>
    </row>
    <row r="109" spans="1:10" s="62" customFormat="1" ht="27.75" customHeight="1" x14ac:dyDescent="0.25">
      <c r="A109" s="12" t="s">
        <v>20</v>
      </c>
      <c r="B109" s="12"/>
      <c r="C109" s="12"/>
      <c r="D109" s="42" t="s">
        <v>21</v>
      </c>
      <c r="E109" s="12"/>
      <c r="F109" s="12"/>
      <c r="G109" s="15">
        <f t="shared" ref="G109:G115" si="19">H109+I109</f>
        <v>2800000</v>
      </c>
      <c r="H109" s="18">
        <f t="shared" ref="H109:J109" si="20">H110</f>
        <v>1050000</v>
      </c>
      <c r="I109" s="18">
        <f t="shared" si="20"/>
        <v>1750000</v>
      </c>
      <c r="J109" s="18">
        <f t="shared" si="20"/>
        <v>1750000</v>
      </c>
    </row>
    <row r="110" spans="1:10" s="62" customFormat="1" ht="27" customHeight="1" x14ac:dyDescent="0.25">
      <c r="A110" s="24" t="s">
        <v>22</v>
      </c>
      <c r="B110" s="24"/>
      <c r="C110" s="24"/>
      <c r="D110" s="25" t="s">
        <v>21</v>
      </c>
      <c r="E110" s="12"/>
      <c r="F110" s="12"/>
      <c r="G110" s="15">
        <f t="shared" si="19"/>
        <v>2800000</v>
      </c>
      <c r="H110" s="18">
        <f>H113+H111</f>
        <v>1050000</v>
      </c>
      <c r="I110" s="18">
        <f t="shared" ref="I110:J110" si="21">I113+I111</f>
        <v>1750000</v>
      </c>
      <c r="J110" s="18">
        <f t="shared" si="21"/>
        <v>1750000</v>
      </c>
    </row>
    <row r="111" spans="1:10" s="62" customFormat="1" ht="27" customHeight="1" x14ac:dyDescent="0.25">
      <c r="A111" s="10" t="s">
        <v>154</v>
      </c>
      <c r="B111" s="10" t="s">
        <v>155</v>
      </c>
      <c r="C111" s="10" t="s">
        <v>156</v>
      </c>
      <c r="D111" s="58" t="s">
        <v>157</v>
      </c>
      <c r="E111" s="12"/>
      <c r="F111" s="12"/>
      <c r="G111" s="15">
        <f t="shared" si="19"/>
        <v>1800000</v>
      </c>
      <c r="H111" s="16">
        <v>400000</v>
      </c>
      <c r="I111" s="16">
        <v>1400000</v>
      </c>
      <c r="J111" s="16">
        <v>1400000</v>
      </c>
    </row>
    <row r="112" spans="1:10" s="62" customFormat="1" ht="46.8" customHeight="1" x14ac:dyDescent="0.25">
      <c r="A112" s="10"/>
      <c r="B112" s="10"/>
      <c r="C112" s="10"/>
      <c r="D112" s="58" t="s">
        <v>158</v>
      </c>
      <c r="E112" s="12"/>
      <c r="F112" s="12"/>
      <c r="G112" s="111">
        <f t="shared" si="19"/>
        <v>1800000</v>
      </c>
      <c r="H112" s="109">
        <v>400000</v>
      </c>
      <c r="I112" s="109">
        <v>1400000</v>
      </c>
      <c r="J112" s="16">
        <v>1400000</v>
      </c>
    </row>
    <row r="113" spans="1:10" s="62" customFormat="1" ht="36" customHeight="1" x14ac:dyDescent="0.25">
      <c r="A113" s="10" t="s">
        <v>66</v>
      </c>
      <c r="B113" s="10" t="s">
        <v>159</v>
      </c>
      <c r="C113" s="10" t="s">
        <v>67</v>
      </c>
      <c r="D113" s="64" t="s">
        <v>160</v>
      </c>
      <c r="E113" s="12"/>
      <c r="F113" s="12"/>
      <c r="G113" s="112">
        <f t="shared" si="19"/>
        <v>1000000</v>
      </c>
      <c r="H113" s="110">
        <f>H114</f>
        <v>650000</v>
      </c>
      <c r="I113" s="110">
        <f t="shared" ref="I113:J113" si="22">I114</f>
        <v>350000</v>
      </c>
      <c r="J113" s="16">
        <f t="shared" si="22"/>
        <v>350000</v>
      </c>
    </row>
    <row r="114" spans="1:10" s="67" customFormat="1" ht="83.4" customHeight="1" x14ac:dyDescent="0.25">
      <c r="A114" s="65"/>
      <c r="B114" s="65"/>
      <c r="C114" s="65"/>
      <c r="D114" s="39" t="s">
        <v>161</v>
      </c>
      <c r="E114" s="66"/>
      <c r="F114" s="66"/>
      <c r="G114" s="113">
        <f t="shared" si="19"/>
        <v>1000000</v>
      </c>
      <c r="H114" s="109">
        <f>150000+500000</f>
        <v>650000</v>
      </c>
      <c r="I114" s="110">
        <v>350000</v>
      </c>
      <c r="J114" s="16">
        <f>I114</f>
        <v>350000</v>
      </c>
    </row>
    <row r="115" spans="1:10" s="62" customFormat="1" ht="81" customHeight="1" x14ac:dyDescent="0.25">
      <c r="A115" s="10"/>
      <c r="B115" s="10"/>
      <c r="C115" s="10"/>
      <c r="D115" s="30"/>
      <c r="E115" s="12" t="s">
        <v>162</v>
      </c>
      <c r="F115" s="12" t="s">
        <v>163</v>
      </c>
      <c r="G115" s="13">
        <f t="shared" si="19"/>
        <v>30000</v>
      </c>
      <c r="H115" s="40">
        <f>H117</f>
        <v>30000</v>
      </c>
      <c r="I115" s="40">
        <f>I117</f>
        <v>0</v>
      </c>
      <c r="J115" s="40">
        <f>J117</f>
        <v>0</v>
      </c>
    </row>
    <row r="116" spans="1:10" s="62" customFormat="1" ht="19.5" customHeight="1" x14ac:dyDescent="0.25">
      <c r="A116" s="10"/>
      <c r="B116" s="10"/>
      <c r="C116" s="10"/>
      <c r="D116" s="30"/>
      <c r="E116" s="32" t="s">
        <v>63</v>
      </c>
      <c r="F116" s="12"/>
      <c r="G116" s="15"/>
      <c r="H116" s="18"/>
      <c r="I116" s="15"/>
      <c r="J116" s="15"/>
    </row>
    <row r="117" spans="1:10" s="62" customFormat="1" ht="27.75" customHeight="1" x14ac:dyDescent="0.25">
      <c r="A117" s="12" t="s">
        <v>20</v>
      </c>
      <c r="B117" s="12"/>
      <c r="C117" s="12"/>
      <c r="D117" s="42" t="s">
        <v>21</v>
      </c>
      <c r="E117" s="12"/>
      <c r="F117" s="12"/>
      <c r="G117" s="15">
        <f>H117+I117</f>
        <v>30000</v>
      </c>
      <c r="H117" s="18">
        <f t="shared" ref="H117:J119" si="23">H118</f>
        <v>30000</v>
      </c>
      <c r="I117" s="18">
        <f t="shared" si="23"/>
        <v>0</v>
      </c>
      <c r="J117" s="18">
        <f t="shared" si="23"/>
        <v>0</v>
      </c>
    </row>
    <row r="118" spans="1:10" s="62" customFormat="1" ht="27" customHeight="1" x14ac:dyDescent="0.25">
      <c r="A118" s="24" t="s">
        <v>22</v>
      </c>
      <c r="B118" s="24"/>
      <c r="C118" s="24"/>
      <c r="D118" s="25" t="s">
        <v>21</v>
      </c>
      <c r="E118" s="12"/>
      <c r="F118" s="12"/>
      <c r="G118" s="15">
        <f>H118+I118</f>
        <v>30000</v>
      </c>
      <c r="H118" s="18">
        <f t="shared" si="23"/>
        <v>30000</v>
      </c>
      <c r="I118" s="18">
        <f t="shared" si="23"/>
        <v>0</v>
      </c>
      <c r="J118" s="18">
        <f t="shared" si="23"/>
        <v>0</v>
      </c>
    </row>
    <row r="119" spans="1:10" s="62" customFormat="1" ht="76.2" customHeight="1" x14ac:dyDescent="0.25">
      <c r="A119" s="10" t="s">
        <v>164</v>
      </c>
      <c r="B119" s="10" t="s">
        <v>165</v>
      </c>
      <c r="C119" s="10" t="s">
        <v>67</v>
      </c>
      <c r="D119" s="30" t="s">
        <v>166</v>
      </c>
      <c r="E119" s="12"/>
      <c r="F119" s="12"/>
      <c r="G119" s="15">
        <f>H119+I119</f>
        <v>30000</v>
      </c>
      <c r="H119" s="16">
        <f>H120</f>
        <v>30000</v>
      </c>
      <c r="I119" s="16">
        <f t="shared" si="23"/>
        <v>0</v>
      </c>
      <c r="J119" s="16">
        <f t="shared" si="23"/>
        <v>0</v>
      </c>
    </row>
    <row r="120" spans="1:10" s="63" customFormat="1" ht="27" customHeight="1" x14ac:dyDescent="0.25">
      <c r="A120" s="43"/>
      <c r="B120" s="43"/>
      <c r="C120" s="43"/>
      <c r="D120" s="39" t="s">
        <v>167</v>
      </c>
      <c r="E120" s="21"/>
      <c r="F120" s="21"/>
      <c r="G120" s="44">
        <f>H120+I120</f>
        <v>30000</v>
      </c>
      <c r="H120" s="45">
        <v>30000</v>
      </c>
      <c r="I120" s="45">
        <v>0</v>
      </c>
      <c r="J120" s="36">
        <f>I120</f>
        <v>0</v>
      </c>
    </row>
    <row r="121" spans="1:10" s="62" customFormat="1" ht="81" customHeight="1" x14ac:dyDescent="0.25">
      <c r="A121" s="10"/>
      <c r="B121" s="10"/>
      <c r="C121" s="10"/>
      <c r="D121" s="30"/>
      <c r="E121" s="12" t="s">
        <v>168</v>
      </c>
      <c r="F121" s="12" t="s">
        <v>169</v>
      </c>
      <c r="G121" s="13">
        <f>H121+I121</f>
        <v>400000</v>
      </c>
      <c r="H121" s="40">
        <f>H123</f>
        <v>200000</v>
      </c>
      <c r="I121" s="40">
        <f>I123</f>
        <v>200000</v>
      </c>
      <c r="J121" s="40">
        <f>J123</f>
        <v>200000</v>
      </c>
    </row>
    <row r="122" spans="1:10" s="62" customFormat="1" ht="19.5" customHeight="1" x14ac:dyDescent="0.25">
      <c r="A122" s="10"/>
      <c r="B122" s="10"/>
      <c r="C122" s="10"/>
      <c r="D122" s="30"/>
      <c r="E122" s="32" t="s">
        <v>63</v>
      </c>
      <c r="F122" s="12"/>
      <c r="G122" s="15"/>
      <c r="H122" s="18"/>
      <c r="I122" s="15"/>
      <c r="J122" s="15"/>
    </row>
    <row r="123" spans="1:10" s="62" customFormat="1" ht="27.75" customHeight="1" x14ac:dyDescent="0.25">
      <c r="A123" s="12" t="s">
        <v>20</v>
      </c>
      <c r="B123" s="12"/>
      <c r="C123" s="12"/>
      <c r="D123" s="42" t="s">
        <v>21</v>
      </c>
      <c r="E123" s="12"/>
      <c r="F123" s="12"/>
      <c r="G123" s="15">
        <f>H123+I123</f>
        <v>400000</v>
      </c>
      <c r="H123" s="18">
        <f t="shared" ref="H123:J124" si="24">H124</f>
        <v>200000</v>
      </c>
      <c r="I123" s="18">
        <f t="shared" si="24"/>
        <v>200000</v>
      </c>
      <c r="J123" s="18">
        <f t="shared" si="24"/>
        <v>200000</v>
      </c>
    </row>
    <row r="124" spans="1:10" s="62" customFormat="1" ht="27" customHeight="1" x14ac:dyDescent="0.25">
      <c r="A124" s="24" t="s">
        <v>22</v>
      </c>
      <c r="B124" s="24"/>
      <c r="C124" s="24"/>
      <c r="D124" s="25" t="s">
        <v>21</v>
      </c>
      <c r="E124" s="12"/>
      <c r="F124" s="12"/>
      <c r="G124" s="15">
        <f>H124+I124</f>
        <v>400000</v>
      </c>
      <c r="H124" s="18">
        <f t="shared" si="24"/>
        <v>200000</v>
      </c>
      <c r="I124" s="18">
        <f t="shared" si="24"/>
        <v>200000</v>
      </c>
      <c r="J124" s="18">
        <f t="shared" si="24"/>
        <v>200000</v>
      </c>
    </row>
    <row r="125" spans="1:10" s="62" customFormat="1" ht="63" customHeight="1" x14ac:dyDescent="0.25">
      <c r="A125" s="10" t="s">
        <v>164</v>
      </c>
      <c r="B125" s="10" t="s">
        <v>165</v>
      </c>
      <c r="C125" s="10" t="s">
        <v>67</v>
      </c>
      <c r="D125" s="30" t="s">
        <v>166</v>
      </c>
      <c r="E125" s="12"/>
      <c r="F125" s="12"/>
      <c r="G125" s="15">
        <f>H125+I125</f>
        <v>400000</v>
      </c>
      <c r="H125" s="16">
        <f>H126</f>
        <v>200000</v>
      </c>
      <c r="I125" s="16">
        <f>I126</f>
        <v>200000</v>
      </c>
      <c r="J125" s="36">
        <f>I125</f>
        <v>200000</v>
      </c>
    </row>
    <row r="126" spans="1:10" s="63" customFormat="1" ht="27" customHeight="1" x14ac:dyDescent="0.25">
      <c r="A126" s="43"/>
      <c r="B126" s="43"/>
      <c r="C126" s="43"/>
      <c r="D126" s="39" t="s">
        <v>167</v>
      </c>
      <c r="E126" s="21"/>
      <c r="F126" s="21"/>
      <c r="G126" s="44">
        <f>H126+I126</f>
        <v>400000</v>
      </c>
      <c r="H126" s="45">
        <f>200000</f>
        <v>200000</v>
      </c>
      <c r="I126" s="45">
        <v>200000</v>
      </c>
      <c r="J126" s="36">
        <f>I126</f>
        <v>200000</v>
      </c>
    </row>
    <row r="127" spans="1:10" s="62" customFormat="1" ht="98.25" customHeight="1" x14ac:dyDescent="0.25">
      <c r="A127" s="10"/>
      <c r="B127" s="10"/>
      <c r="C127" s="10"/>
      <c r="D127" s="30"/>
      <c r="E127" s="12" t="s">
        <v>170</v>
      </c>
      <c r="F127" s="12" t="s">
        <v>171</v>
      </c>
      <c r="G127" s="13">
        <f>H127+I127</f>
        <v>11100000</v>
      </c>
      <c r="H127" s="40">
        <f>H129</f>
        <v>7520000</v>
      </c>
      <c r="I127" s="40">
        <f>I129</f>
        <v>3580000</v>
      </c>
      <c r="J127" s="40">
        <f>J129</f>
        <v>3580000</v>
      </c>
    </row>
    <row r="128" spans="1:10" s="62" customFormat="1" ht="19.5" customHeight="1" x14ac:dyDescent="0.25">
      <c r="A128" s="10"/>
      <c r="B128" s="10"/>
      <c r="C128" s="10"/>
      <c r="D128" s="30"/>
      <c r="E128" s="32" t="s">
        <v>63</v>
      </c>
      <c r="F128" s="12"/>
      <c r="G128" s="15"/>
      <c r="H128" s="18"/>
      <c r="I128" s="15"/>
      <c r="J128" s="15"/>
    </row>
    <row r="129" spans="1:10" s="62" customFormat="1" ht="27.75" customHeight="1" x14ac:dyDescent="0.25">
      <c r="A129" s="12" t="s">
        <v>20</v>
      </c>
      <c r="B129" s="12"/>
      <c r="C129" s="12"/>
      <c r="D129" s="42" t="s">
        <v>21</v>
      </c>
      <c r="E129" s="12"/>
      <c r="F129" s="12"/>
      <c r="G129" s="15">
        <f t="shared" ref="G129:G132" si="25">H129+I129</f>
        <v>11100000</v>
      </c>
      <c r="H129" s="18">
        <f t="shared" ref="H129:J130" si="26">H130</f>
        <v>7520000</v>
      </c>
      <c r="I129" s="18">
        <f t="shared" si="26"/>
        <v>3580000</v>
      </c>
      <c r="J129" s="18">
        <f t="shared" si="26"/>
        <v>3580000</v>
      </c>
    </row>
    <row r="130" spans="1:10" s="62" customFormat="1" ht="27" customHeight="1" x14ac:dyDescent="0.25">
      <c r="A130" s="24" t="s">
        <v>22</v>
      </c>
      <c r="B130" s="24"/>
      <c r="C130" s="24"/>
      <c r="D130" s="25" t="s">
        <v>21</v>
      </c>
      <c r="E130" s="12"/>
      <c r="F130" s="12"/>
      <c r="G130" s="15">
        <f t="shared" si="25"/>
        <v>11100000</v>
      </c>
      <c r="H130" s="18">
        <f t="shared" si="26"/>
        <v>7520000</v>
      </c>
      <c r="I130" s="18">
        <f t="shared" si="26"/>
        <v>3580000</v>
      </c>
      <c r="J130" s="18">
        <f t="shared" si="26"/>
        <v>3580000</v>
      </c>
    </row>
    <row r="131" spans="1:10" s="62" customFormat="1" ht="63" customHeight="1" x14ac:dyDescent="0.25">
      <c r="A131" s="10" t="s">
        <v>164</v>
      </c>
      <c r="B131" s="10" t="s">
        <v>165</v>
      </c>
      <c r="C131" s="10" t="s">
        <v>67</v>
      </c>
      <c r="D131" s="30" t="s">
        <v>166</v>
      </c>
      <c r="E131" s="12"/>
      <c r="F131" s="12"/>
      <c r="G131" s="15">
        <f t="shared" si="25"/>
        <v>11100000</v>
      </c>
      <c r="H131" s="45">
        <f>H132</f>
        <v>7520000</v>
      </c>
      <c r="I131" s="45">
        <f>I132</f>
        <v>3580000</v>
      </c>
      <c r="J131" s="36">
        <f>I131</f>
        <v>3580000</v>
      </c>
    </row>
    <row r="132" spans="1:10" s="63" customFormat="1" ht="27" customHeight="1" x14ac:dyDescent="0.25">
      <c r="A132" s="43"/>
      <c r="B132" s="43"/>
      <c r="C132" s="43"/>
      <c r="D132" s="39" t="s">
        <v>172</v>
      </c>
      <c r="E132" s="21"/>
      <c r="F132" s="21"/>
      <c r="G132" s="44">
        <f t="shared" si="25"/>
        <v>11100000</v>
      </c>
      <c r="H132" s="117">
        <f>2720000+2500000+2300000</f>
        <v>7520000</v>
      </c>
      <c r="I132" s="68">
        <f>3280000+300000</f>
        <v>3580000</v>
      </c>
      <c r="J132" s="36">
        <f>I132</f>
        <v>3580000</v>
      </c>
    </row>
    <row r="133" spans="1:10" s="71" customFormat="1" ht="98.25" customHeight="1" x14ac:dyDescent="0.25">
      <c r="A133" s="69"/>
      <c r="B133" s="114"/>
      <c r="C133" s="119"/>
      <c r="D133" s="120"/>
      <c r="E133" s="121" t="s">
        <v>173</v>
      </c>
      <c r="F133" s="121" t="s">
        <v>174</v>
      </c>
      <c r="G133" s="122">
        <f>H133+I133</f>
        <v>600000</v>
      </c>
      <c r="H133" s="123">
        <f>H135</f>
        <v>600000</v>
      </c>
      <c r="I133" s="123">
        <f>I135</f>
        <v>0</v>
      </c>
      <c r="J133" s="123">
        <f>J135</f>
        <v>0</v>
      </c>
    </row>
    <row r="134" spans="1:10" s="71" customFormat="1" ht="19.5" customHeight="1" x14ac:dyDescent="0.25">
      <c r="A134" s="69"/>
      <c r="B134" s="114"/>
      <c r="C134" s="119"/>
      <c r="D134" s="120"/>
      <c r="E134" s="124" t="s">
        <v>63</v>
      </c>
      <c r="F134" s="121"/>
      <c r="G134" s="112"/>
      <c r="H134" s="125"/>
      <c r="I134" s="112"/>
      <c r="J134" s="112"/>
    </row>
    <row r="135" spans="1:10" s="71" customFormat="1" ht="27.75" customHeight="1" x14ac:dyDescent="0.25">
      <c r="A135" s="70" t="s">
        <v>20</v>
      </c>
      <c r="B135" s="115"/>
      <c r="C135" s="121"/>
      <c r="D135" s="126" t="s">
        <v>21</v>
      </c>
      <c r="E135" s="121"/>
      <c r="F135" s="121"/>
      <c r="G135" s="112">
        <f t="shared" ref="G135:G138" si="27">H135+I135</f>
        <v>600000</v>
      </c>
      <c r="H135" s="125">
        <f t="shared" ref="H135:J136" si="28">H136</f>
        <v>600000</v>
      </c>
      <c r="I135" s="125">
        <f t="shared" si="28"/>
        <v>0</v>
      </c>
      <c r="J135" s="125">
        <f t="shared" si="28"/>
        <v>0</v>
      </c>
    </row>
    <row r="136" spans="1:10" s="71" customFormat="1" ht="27" customHeight="1" x14ac:dyDescent="0.25">
      <c r="A136" s="72" t="s">
        <v>22</v>
      </c>
      <c r="B136" s="116"/>
      <c r="C136" s="127"/>
      <c r="D136" s="128" t="s">
        <v>21</v>
      </c>
      <c r="E136" s="121"/>
      <c r="F136" s="121"/>
      <c r="G136" s="112">
        <f t="shared" si="27"/>
        <v>600000</v>
      </c>
      <c r="H136" s="125">
        <f t="shared" si="28"/>
        <v>600000</v>
      </c>
      <c r="I136" s="125">
        <f t="shared" si="28"/>
        <v>0</v>
      </c>
      <c r="J136" s="125">
        <f t="shared" si="28"/>
        <v>0</v>
      </c>
    </row>
    <row r="137" spans="1:10" s="71" customFormat="1" ht="63" customHeight="1" x14ac:dyDescent="0.25">
      <c r="A137" s="69" t="s">
        <v>164</v>
      </c>
      <c r="B137" s="114" t="s">
        <v>165</v>
      </c>
      <c r="C137" s="119" t="s">
        <v>67</v>
      </c>
      <c r="D137" s="120" t="s">
        <v>166</v>
      </c>
      <c r="E137" s="121"/>
      <c r="F137" s="121"/>
      <c r="G137" s="112">
        <f t="shared" si="27"/>
        <v>600000</v>
      </c>
      <c r="H137" s="129">
        <f>H138</f>
        <v>600000</v>
      </c>
      <c r="I137" s="129">
        <f>I138</f>
        <v>0</v>
      </c>
      <c r="J137" s="130">
        <f>I137</f>
        <v>0</v>
      </c>
    </row>
    <row r="138" spans="1:10" s="67" customFormat="1" ht="27" customHeight="1" x14ac:dyDescent="0.25">
      <c r="A138" s="65"/>
      <c r="B138" s="118"/>
      <c r="C138" s="131"/>
      <c r="D138" s="132" t="s">
        <v>175</v>
      </c>
      <c r="E138" s="133"/>
      <c r="F138" s="133"/>
      <c r="G138" s="113">
        <f t="shared" si="27"/>
        <v>600000</v>
      </c>
      <c r="H138" s="129">
        <v>600000</v>
      </c>
      <c r="I138" s="134">
        <v>0</v>
      </c>
      <c r="J138" s="130">
        <f>I138</f>
        <v>0</v>
      </c>
    </row>
    <row r="139" spans="1:10" s="62" customFormat="1" ht="98.25" customHeight="1" x14ac:dyDescent="0.25">
      <c r="A139" s="10"/>
      <c r="B139" s="10"/>
      <c r="C139" s="10"/>
      <c r="D139" s="30"/>
      <c r="E139" s="12" t="s">
        <v>176</v>
      </c>
      <c r="F139" s="12" t="s">
        <v>177</v>
      </c>
      <c r="G139" s="13">
        <f>H139+I139</f>
        <v>350000</v>
      </c>
      <c r="H139" s="40">
        <f>H141</f>
        <v>350000</v>
      </c>
      <c r="I139" s="40">
        <f>I141</f>
        <v>0</v>
      </c>
      <c r="J139" s="40">
        <f>J141</f>
        <v>0</v>
      </c>
    </row>
    <row r="140" spans="1:10" s="62" customFormat="1" ht="19.5" customHeight="1" x14ac:dyDescent="0.25">
      <c r="A140" s="10"/>
      <c r="B140" s="10"/>
      <c r="C140" s="10"/>
      <c r="D140" s="30"/>
      <c r="E140" s="32" t="s">
        <v>63</v>
      </c>
      <c r="F140" s="12"/>
      <c r="G140" s="15"/>
      <c r="H140" s="18"/>
      <c r="I140" s="15"/>
      <c r="J140" s="15"/>
    </row>
    <row r="141" spans="1:10" s="62" customFormat="1" ht="27.75" customHeight="1" x14ac:dyDescent="0.25">
      <c r="A141" s="12" t="s">
        <v>20</v>
      </c>
      <c r="B141" s="12"/>
      <c r="C141" s="12"/>
      <c r="D141" s="42" t="s">
        <v>21</v>
      </c>
      <c r="E141" s="12"/>
      <c r="F141" s="12"/>
      <c r="G141" s="15">
        <f t="shared" ref="G141:G144" si="29">H141+I141</f>
        <v>350000</v>
      </c>
      <c r="H141" s="18">
        <f t="shared" ref="H141:J142" si="30">H142</f>
        <v>350000</v>
      </c>
      <c r="I141" s="18">
        <f t="shared" si="30"/>
        <v>0</v>
      </c>
      <c r="J141" s="18">
        <f t="shared" si="30"/>
        <v>0</v>
      </c>
    </row>
    <row r="142" spans="1:10" s="62" customFormat="1" ht="27" customHeight="1" x14ac:dyDescent="0.25">
      <c r="A142" s="24" t="s">
        <v>22</v>
      </c>
      <c r="B142" s="24"/>
      <c r="C142" s="24"/>
      <c r="D142" s="25" t="s">
        <v>21</v>
      </c>
      <c r="E142" s="12"/>
      <c r="F142" s="12"/>
      <c r="G142" s="15">
        <f t="shared" si="29"/>
        <v>350000</v>
      </c>
      <c r="H142" s="18">
        <f t="shared" si="30"/>
        <v>350000</v>
      </c>
      <c r="I142" s="18">
        <f t="shared" si="30"/>
        <v>0</v>
      </c>
      <c r="J142" s="18">
        <f t="shared" si="30"/>
        <v>0</v>
      </c>
    </row>
    <row r="143" spans="1:10" s="62" customFormat="1" ht="63" customHeight="1" x14ac:dyDescent="0.25">
      <c r="A143" s="10" t="s">
        <v>164</v>
      </c>
      <c r="B143" s="10" t="s">
        <v>165</v>
      </c>
      <c r="C143" s="10" t="s">
        <v>67</v>
      </c>
      <c r="D143" s="30" t="s">
        <v>166</v>
      </c>
      <c r="E143" s="12"/>
      <c r="F143" s="12"/>
      <c r="G143" s="15">
        <f t="shared" si="29"/>
        <v>350000</v>
      </c>
      <c r="H143" s="45">
        <v>350000</v>
      </c>
      <c r="I143" s="45">
        <v>0</v>
      </c>
      <c r="J143" s="36">
        <f>I143</f>
        <v>0</v>
      </c>
    </row>
    <row r="144" spans="1:10" s="63" customFormat="1" ht="27" customHeight="1" x14ac:dyDescent="0.25">
      <c r="A144" s="43"/>
      <c r="B144" s="43"/>
      <c r="C144" s="43"/>
      <c r="D144" s="39" t="s">
        <v>178</v>
      </c>
      <c r="E144" s="21"/>
      <c r="F144" s="21"/>
      <c r="G144" s="44">
        <f t="shared" si="29"/>
        <v>350000</v>
      </c>
      <c r="H144" s="45">
        <v>350000</v>
      </c>
      <c r="I144" s="68">
        <v>0</v>
      </c>
      <c r="J144" s="36">
        <f>I144</f>
        <v>0</v>
      </c>
    </row>
    <row r="145" spans="1:10" ht="52.2" x14ac:dyDescent="0.25">
      <c r="A145" s="10"/>
      <c r="B145" s="10"/>
      <c r="C145" s="10"/>
      <c r="D145" s="10"/>
      <c r="E145" s="12" t="s">
        <v>179</v>
      </c>
      <c r="F145" s="12" t="s">
        <v>180</v>
      </c>
      <c r="G145" s="13">
        <f>H145+I145</f>
        <v>1840231</v>
      </c>
      <c r="H145" s="13">
        <f>H147</f>
        <v>937406</v>
      </c>
      <c r="I145" s="13">
        <f t="shared" ref="I145:J145" si="31">I147</f>
        <v>902825</v>
      </c>
      <c r="J145" s="13">
        <f t="shared" si="31"/>
        <v>902825</v>
      </c>
    </row>
    <row r="146" spans="1:10" ht="21" customHeight="1" x14ac:dyDescent="0.25">
      <c r="A146" s="10"/>
      <c r="B146" s="10"/>
      <c r="C146" s="10"/>
      <c r="D146" s="10"/>
      <c r="E146" s="32" t="s">
        <v>63</v>
      </c>
      <c r="F146" s="12"/>
      <c r="G146" s="15"/>
      <c r="H146" s="16"/>
      <c r="I146" s="36"/>
      <c r="J146" s="36"/>
    </row>
    <row r="147" spans="1:10" ht="45" customHeight="1" x14ac:dyDescent="0.25">
      <c r="A147" s="24" t="s">
        <v>38</v>
      </c>
      <c r="B147" s="10"/>
      <c r="C147" s="10"/>
      <c r="D147" s="31" t="s">
        <v>39</v>
      </c>
      <c r="E147" s="12"/>
      <c r="F147" s="12"/>
      <c r="G147" s="15">
        <f>G148</f>
        <v>1840231</v>
      </c>
      <c r="H147" s="15">
        <f>H148</f>
        <v>937406</v>
      </c>
      <c r="I147" s="15">
        <f>I148</f>
        <v>902825</v>
      </c>
      <c r="J147" s="15">
        <f>J148</f>
        <v>902825</v>
      </c>
    </row>
    <row r="148" spans="1:10" ht="50.25" customHeight="1" x14ac:dyDescent="0.25">
      <c r="A148" s="24" t="s">
        <v>40</v>
      </c>
      <c r="B148" s="10"/>
      <c r="C148" s="10"/>
      <c r="D148" s="31" t="s">
        <v>39</v>
      </c>
      <c r="E148" s="12"/>
      <c r="F148" s="12"/>
      <c r="G148" s="15">
        <f>G149+G150</f>
        <v>1840231</v>
      </c>
      <c r="H148" s="15">
        <f t="shared" ref="H148:J148" si="32">H149+H150</f>
        <v>937406</v>
      </c>
      <c r="I148" s="15">
        <f t="shared" si="32"/>
        <v>902825</v>
      </c>
      <c r="J148" s="15">
        <f t="shared" si="32"/>
        <v>902825</v>
      </c>
    </row>
    <row r="149" spans="1:10" ht="50.25" customHeight="1" x14ac:dyDescent="0.25">
      <c r="A149" s="24" t="s">
        <v>41</v>
      </c>
      <c r="B149" s="10" t="s">
        <v>42</v>
      </c>
      <c r="C149" s="26" t="s">
        <v>43</v>
      </c>
      <c r="D149" s="29" t="s">
        <v>44</v>
      </c>
      <c r="E149" s="12"/>
      <c r="F149" s="12"/>
      <c r="G149" s="15">
        <f>H149+I149</f>
        <v>1594753</v>
      </c>
      <c r="H149" s="16">
        <v>691928</v>
      </c>
      <c r="I149" s="16">
        <v>902825</v>
      </c>
      <c r="J149" s="16">
        <f>I149</f>
        <v>902825</v>
      </c>
    </row>
    <row r="150" spans="1:10" ht="25.2" customHeight="1" x14ac:dyDescent="0.25">
      <c r="A150" s="10" t="s">
        <v>181</v>
      </c>
      <c r="B150" s="10" t="s">
        <v>182</v>
      </c>
      <c r="C150" s="10" t="s">
        <v>47</v>
      </c>
      <c r="D150" s="37" t="s">
        <v>183</v>
      </c>
      <c r="E150" s="34"/>
      <c r="F150" s="12"/>
      <c r="G150" s="15">
        <f>H150+I150</f>
        <v>245478</v>
      </c>
      <c r="H150" s="16">
        <f>58500+186978</f>
        <v>245478</v>
      </c>
      <c r="I150" s="36">
        <v>0</v>
      </c>
      <c r="J150" s="36">
        <f>I150</f>
        <v>0</v>
      </c>
    </row>
    <row r="151" spans="1:10" ht="36.75" customHeight="1" x14ac:dyDescent="0.25">
      <c r="A151" s="24"/>
      <c r="B151" s="24"/>
      <c r="C151" s="24"/>
      <c r="D151" s="25"/>
      <c r="E151" s="12" t="s">
        <v>184</v>
      </c>
      <c r="F151" s="12" t="s">
        <v>185</v>
      </c>
      <c r="G151" s="73">
        <f>G153</f>
        <v>50000</v>
      </c>
      <c r="H151" s="73">
        <f>H153</f>
        <v>50000</v>
      </c>
      <c r="I151" s="73">
        <f>I153</f>
        <v>0</v>
      </c>
      <c r="J151" s="73">
        <f>J153</f>
        <v>0</v>
      </c>
    </row>
    <row r="152" spans="1:10" ht="36.75" customHeight="1" x14ac:dyDescent="0.25">
      <c r="A152" s="24"/>
      <c r="B152" s="24"/>
      <c r="C152" s="24"/>
      <c r="D152" s="25"/>
      <c r="E152" s="32" t="s">
        <v>63</v>
      </c>
      <c r="F152" s="12"/>
      <c r="G152" s="74"/>
      <c r="H152" s="75"/>
      <c r="I152" s="75"/>
      <c r="J152" s="75"/>
    </row>
    <row r="153" spans="1:10" ht="36.75" customHeight="1" x14ac:dyDescent="0.25">
      <c r="A153" s="24" t="s">
        <v>38</v>
      </c>
      <c r="B153" s="24"/>
      <c r="C153" s="24"/>
      <c r="D153" s="31" t="s">
        <v>39</v>
      </c>
      <c r="E153" s="21"/>
      <c r="F153" s="21"/>
      <c r="G153" s="74">
        <f>H153</f>
        <v>50000</v>
      </c>
      <c r="H153" s="74">
        <f>H154</f>
        <v>50000</v>
      </c>
      <c r="I153" s="74">
        <f>I154</f>
        <v>0</v>
      </c>
      <c r="J153" s="74">
        <f>J154</f>
        <v>0</v>
      </c>
    </row>
    <row r="154" spans="1:10" ht="36.75" customHeight="1" x14ac:dyDescent="0.25">
      <c r="A154" s="24" t="s">
        <v>40</v>
      </c>
      <c r="B154" s="24"/>
      <c r="C154" s="24"/>
      <c r="D154" s="31" t="s">
        <v>39</v>
      </c>
      <c r="E154" s="21"/>
      <c r="F154" s="21"/>
      <c r="G154" s="74">
        <f>H154</f>
        <v>50000</v>
      </c>
      <c r="H154" s="75">
        <f>H155</f>
        <v>50000</v>
      </c>
      <c r="I154" s="75">
        <f t="shared" ref="I154:J154" si="33">I155</f>
        <v>0</v>
      </c>
      <c r="J154" s="75">
        <f t="shared" si="33"/>
        <v>0</v>
      </c>
    </row>
    <row r="155" spans="1:10" ht="33.75" customHeight="1" x14ac:dyDescent="0.25">
      <c r="A155" s="10" t="s">
        <v>186</v>
      </c>
      <c r="B155" s="10" t="s">
        <v>187</v>
      </c>
      <c r="C155" s="10" t="s">
        <v>188</v>
      </c>
      <c r="D155" s="30" t="s">
        <v>189</v>
      </c>
      <c r="E155" s="21"/>
      <c r="F155" s="21"/>
      <c r="G155" s="74">
        <f>H155</f>
        <v>50000</v>
      </c>
      <c r="H155" s="76">
        <v>50000</v>
      </c>
      <c r="I155" s="76">
        <v>0</v>
      </c>
      <c r="J155" s="76">
        <v>0</v>
      </c>
    </row>
    <row r="156" spans="1:10" ht="57.75" customHeight="1" x14ac:dyDescent="0.25">
      <c r="A156" s="10"/>
      <c r="B156" s="10"/>
      <c r="C156" s="26"/>
      <c r="D156" s="29"/>
      <c r="E156" s="12" t="s">
        <v>190</v>
      </c>
      <c r="F156" s="12" t="s">
        <v>191</v>
      </c>
      <c r="G156" s="13">
        <f>H156</f>
        <v>3466</v>
      </c>
      <c r="H156" s="40">
        <f>H158</f>
        <v>3466</v>
      </c>
      <c r="I156" s="40">
        <f t="shared" ref="I156:J156" si="34">I158</f>
        <v>0</v>
      </c>
      <c r="J156" s="40">
        <f t="shared" si="34"/>
        <v>0</v>
      </c>
    </row>
    <row r="157" spans="1:10" ht="18" customHeight="1" x14ac:dyDescent="0.25">
      <c r="A157" s="24"/>
      <c r="B157" s="24"/>
      <c r="C157" s="24"/>
      <c r="D157" s="25"/>
      <c r="E157" s="32" t="s">
        <v>63</v>
      </c>
      <c r="F157" s="12"/>
      <c r="G157" s="44"/>
      <c r="H157" s="45"/>
      <c r="I157" s="47"/>
      <c r="J157" s="47"/>
    </row>
    <row r="158" spans="1:10" s="48" customFormat="1" ht="40.5" customHeight="1" x14ac:dyDescent="0.25">
      <c r="A158" s="24" t="s">
        <v>38</v>
      </c>
      <c r="B158" s="24"/>
      <c r="C158" s="24"/>
      <c r="D158" s="31" t="s">
        <v>192</v>
      </c>
      <c r="E158" s="21"/>
      <c r="F158" s="21"/>
      <c r="G158" s="15">
        <f>H158</f>
        <v>3466</v>
      </c>
      <c r="H158" s="18">
        <f t="shared" ref="H158:J159" si="35">H159</f>
        <v>3466</v>
      </c>
      <c r="I158" s="18">
        <f t="shared" si="35"/>
        <v>0</v>
      </c>
      <c r="J158" s="18">
        <f t="shared" si="35"/>
        <v>0</v>
      </c>
    </row>
    <row r="159" spans="1:10" s="49" customFormat="1" ht="34.799999999999997" x14ac:dyDescent="0.25">
      <c r="A159" s="24" t="s">
        <v>40</v>
      </c>
      <c r="B159" s="24"/>
      <c r="C159" s="24"/>
      <c r="D159" s="31" t="s">
        <v>39</v>
      </c>
      <c r="E159" s="12"/>
      <c r="F159" s="12"/>
      <c r="G159" s="15">
        <f>H159+I159</f>
        <v>3466</v>
      </c>
      <c r="H159" s="18">
        <f t="shared" si="35"/>
        <v>3466</v>
      </c>
      <c r="I159" s="18">
        <f t="shared" si="35"/>
        <v>0</v>
      </c>
      <c r="J159" s="18">
        <f t="shared" si="35"/>
        <v>0</v>
      </c>
    </row>
    <row r="160" spans="1:10" ht="79.5" customHeight="1" x14ac:dyDescent="0.25">
      <c r="A160" s="10" t="s">
        <v>193</v>
      </c>
      <c r="B160" s="10">
        <v>3140</v>
      </c>
      <c r="C160" s="10" t="s">
        <v>188</v>
      </c>
      <c r="D160" s="30" t="s">
        <v>194</v>
      </c>
      <c r="E160" s="12"/>
      <c r="F160" s="12"/>
      <c r="G160" s="15">
        <f>H160</f>
        <v>3466</v>
      </c>
      <c r="H160" s="109">
        <f>42500-35000-4034</f>
        <v>3466</v>
      </c>
      <c r="I160" s="36">
        <v>0</v>
      </c>
      <c r="J160" s="36">
        <v>0</v>
      </c>
    </row>
    <row r="161" spans="1:10" s="23" customFormat="1" ht="29.25" hidden="1" customHeight="1" x14ac:dyDescent="0.25">
      <c r="A161" s="10" t="s">
        <v>132</v>
      </c>
      <c r="B161" s="10">
        <v>7130</v>
      </c>
      <c r="C161" s="10" t="s">
        <v>133</v>
      </c>
      <c r="D161" s="60" t="s">
        <v>134</v>
      </c>
      <c r="E161" s="21"/>
      <c r="F161" s="21"/>
      <c r="G161" s="15">
        <f>H161+I161</f>
        <v>0</v>
      </c>
      <c r="H161" s="16"/>
      <c r="I161" s="16">
        <v>0</v>
      </c>
      <c r="J161" s="45">
        <f>I161</f>
        <v>0</v>
      </c>
    </row>
    <row r="162" spans="1:10" s="23" customFormat="1" ht="43.5" hidden="1" customHeight="1" x14ac:dyDescent="0.25">
      <c r="A162" s="10" t="s">
        <v>195</v>
      </c>
      <c r="B162" s="10" t="s">
        <v>196</v>
      </c>
      <c r="C162" s="10" t="s">
        <v>54</v>
      </c>
      <c r="D162" s="77" t="s">
        <v>197</v>
      </c>
      <c r="E162" s="21"/>
      <c r="F162" s="21"/>
      <c r="G162" s="15">
        <f>H162+I162</f>
        <v>0</v>
      </c>
      <c r="H162" s="16">
        <v>0</v>
      </c>
      <c r="I162" s="16">
        <f>400000-400000</f>
        <v>0</v>
      </c>
      <c r="J162" s="45">
        <f>I162</f>
        <v>0</v>
      </c>
    </row>
    <row r="163" spans="1:10" s="62" customFormat="1" ht="81" hidden="1" customHeight="1" x14ac:dyDescent="0.25">
      <c r="A163" s="10"/>
      <c r="B163" s="10"/>
      <c r="C163" s="10"/>
      <c r="D163" s="30"/>
      <c r="E163" s="12" t="s">
        <v>162</v>
      </c>
      <c r="F163" s="12" t="s">
        <v>163</v>
      </c>
      <c r="G163" s="13">
        <f>H163+I163</f>
        <v>0</v>
      </c>
      <c r="H163" s="40">
        <f>H165</f>
        <v>0</v>
      </c>
      <c r="I163" s="40">
        <f>I165</f>
        <v>0</v>
      </c>
      <c r="J163" s="40">
        <f>J165</f>
        <v>0</v>
      </c>
    </row>
    <row r="164" spans="1:10" s="62" customFormat="1" ht="19.5" hidden="1" customHeight="1" x14ac:dyDescent="0.25">
      <c r="A164" s="10"/>
      <c r="B164" s="10"/>
      <c r="C164" s="10"/>
      <c r="D164" s="30"/>
      <c r="E164" s="32" t="s">
        <v>63</v>
      </c>
      <c r="F164" s="12"/>
      <c r="G164" s="15"/>
      <c r="H164" s="18"/>
      <c r="I164" s="15"/>
      <c r="J164" s="15"/>
    </row>
    <row r="165" spans="1:10" s="62" customFormat="1" ht="27.75" hidden="1" customHeight="1" x14ac:dyDescent="0.25">
      <c r="A165" s="12" t="s">
        <v>20</v>
      </c>
      <c r="B165" s="12"/>
      <c r="C165" s="12"/>
      <c r="D165" s="42" t="s">
        <v>21</v>
      </c>
      <c r="E165" s="12"/>
      <c r="F165" s="12"/>
      <c r="G165" s="15">
        <f>H165+I165</f>
        <v>0</v>
      </c>
      <c r="H165" s="18">
        <f t="shared" ref="H165:J166" si="36">H166</f>
        <v>0</v>
      </c>
      <c r="I165" s="18">
        <f t="shared" si="36"/>
        <v>0</v>
      </c>
      <c r="J165" s="18">
        <f t="shared" si="36"/>
        <v>0</v>
      </c>
    </row>
    <row r="166" spans="1:10" s="62" customFormat="1" ht="27" hidden="1" customHeight="1" x14ac:dyDescent="0.25">
      <c r="A166" s="24" t="s">
        <v>22</v>
      </c>
      <c r="B166" s="24"/>
      <c r="C166" s="24"/>
      <c r="D166" s="25" t="s">
        <v>21</v>
      </c>
      <c r="E166" s="12"/>
      <c r="F166" s="12"/>
      <c r="G166" s="15">
        <f>H166+I166</f>
        <v>0</v>
      </c>
      <c r="H166" s="18">
        <f t="shared" si="36"/>
        <v>0</v>
      </c>
      <c r="I166" s="18">
        <f t="shared" si="36"/>
        <v>0</v>
      </c>
      <c r="J166" s="18">
        <f t="shared" si="36"/>
        <v>0</v>
      </c>
    </row>
    <row r="167" spans="1:10" s="62" customFormat="1" ht="63" hidden="1" customHeight="1" x14ac:dyDescent="0.25">
      <c r="A167" s="10" t="s">
        <v>164</v>
      </c>
      <c r="B167" s="10" t="s">
        <v>165</v>
      </c>
      <c r="C167" s="10" t="s">
        <v>67</v>
      </c>
      <c r="D167" s="30" t="s">
        <v>166</v>
      </c>
      <c r="E167" s="12"/>
      <c r="F167" s="12"/>
      <c r="G167" s="15">
        <f>H167+I167</f>
        <v>0</v>
      </c>
      <c r="H167" s="16"/>
      <c r="I167" s="36">
        <v>0</v>
      </c>
      <c r="J167" s="36">
        <f>I167</f>
        <v>0</v>
      </c>
    </row>
    <row r="168" spans="1:10" s="63" customFormat="1" ht="27" hidden="1" customHeight="1" x14ac:dyDescent="0.25">
      <c r="A168" s="43"/>
      <c r="B168" s="43"/>
      <c r="C168" s="43"/>
      <c r="D168" s="39" t="s">
        <v>167</v>
      </c>
      <c r="E168" s="21"/>
      <c r="F168" s="21"/>
      <c r="G168" s="44">
        <f>H168+I168</f>
        <v>0</v>
      </c>
      <c r="H168" s="45"/>
      <c r="I168" s="36">
        <v>0</v>
      </c>
      <c r="J168" s="36">
        <f>I168</f>
        <v>0</v>
      </c>
    </row>
    <row r="169" spans="1:10" s="62" customFormat="1" ht="81" hidden="1" customHeight="1" x14ac:dyDescent="0.25">
      <c r="A169" s="10"/>
      <c r="B169" s="10"/>
      <c r="C169" s="10"/>
      <c r="D169" s="30"/>
      <c r="E169" s="12" t="s">
        <v>198</v>
      </c>
      <c r="F169" s="12" t="s">
        <v>199</v>
      </c>
      <c r="G169" s="13">
        <f>H169+I169</f>
        <v>0</v>
      </c>
      <c r="H169" s="40">
        <f>H171</f>
        <v>0</v>
      </c>
      <c r="I169" s="40">
        <f>I171</f>
        <v>0</v>
      </c>
      <c r="J169" s="40">
        <f>J171</f>
        <v>0</v>
      </c>
    </row>
    <row r="170" spans="1:10" s="62" customFormat="1" ht="19.5" hidden="1" customHeight="1" x14ac:dyDescent="0.25">
      <c r="A170" s="10"/>
      <c r="B170" s="10"/>
      <c r="C170" s="10"/>
      <c r="D170" s="30"/>
      <c r="E170" s="32" t="s">
        <v>63</v>
      </c>
      <c r="F170" s="12"/>
      <c r="G170" s="15"/>
      <c r="H170" s="18"/>
      <c r="I170" s="15"/>
      <c r="J170" s="15"/>
    </row>
    <row r="171" spans="1:10" s="62" customFormat="1" ht="27.75" hidden="1" customHeight="1" x14ac:dyDescent="0.25">
      <c r="A171" s="12" t="s">
        <v>20</v>
      </c>
      <c r="B171" s="12"/>
      <c r="C171" s="12"/>
      <c r="D171" s="42" t="s">
        <v>21</v>
      </c>
      <c r="E171" s="12"/>
      <c r="F171" s="12"/>
      <c r="G171" s="15">
        <f>H171+I171</f>
        <v>0</v>
      </c>
      <c r="H171" s="18">
        <f t="shared" ref="H171:J172" si="37">H172</f>
        <v>0</v>
      </c>
      <c r="I171" s="18">
        <f t="shared" si="37"/>
        <v>0</v>
      </c>
      <c r="J171" s="18">
        <f t="shared" si="37"/>
        <v>0</v>
      </c>
    </row>
    <row r="172" spans="1:10" s="62" customFormat="1" ht="27" hidden="1" customHeight="1" x14ac:dyDescent="0.25">
      <c r="A172" s="24" t="s">
        <v>22</v>
      </c>
      <c r="B172" s="24"/>
      <c r="C172" s="24"/>
      <c r="D172" s="25" t="s">
        <v>21</v>
      </c>
      <c r="E172" s="12"/>
      <c r="F172" s="12"/>
      <c r="G172" s="15">
        <f>H172+I172</f>
        <v>0</v>
      </c>
      <c r="H172" s="18">
        <f t="shared" si="37"/>
        <v>0</v>
      </c>
      <c r="I172" s="18">
        <f t="shared" si="37"/>
        <v>0</v>
      </c>
      <c r="J172" s="18">
        <f t="shared" si="37"/>
        <v>0</v>
      </c>
    </row>
    <row r="173" spans="1:10" s="62" customFormat="1" ht="63" hidden="1" customHeight="1" x14ac:dyDescent="0.25">
      <c r="A173" s="10" t="s">
        <v>164</v>
      </c>
      <c r="B173" s="10" t="s">
        <v>165</v>
      </c>
      <c r="C173" s="10" t="s">
        <v>67</v>
      </c>
      <c r="D173" s="30" t="s">
        <v>166</v>
      </c>
      <c r="E173" s="12"/>
      <c r="F173" s="12"/>
      <c r="G173" s="15">
        <f>H173+I173</f>
        <v>0</v>
      </c>
      <c r="H173" s="16"/>
      <c r="I173" s="16">
        <v>0</v>
      </c>
      <c r="J173" s="36">
        <f>I173</f>
        <v>0</v>
      </c>
    </row>
    <row r="174" spans="1:10" s="63" customFormat="1" ht="27" hidden="1" customHeight="1" x14ac:dyDescent="0.25">
      <c r="A174" s="43"/>
      <c r="B174" s="43"/>
      <c r="C174" s="43"/>
      <c r="D174" s="39" t="s">
        <v>167</v>
      </c>
      <c r="E174" s="21"/>
      <c r="F174" s="21"/>
      <c r="G174" s="44">
        <f>H174+I174</f>
        <v>0</v>
      </c>
      <c r="H174" s="45"/>
      <c r="I174" s="45">
        <v>0</v>
      </c>
      <c r="J174" s="36">
        <f>I174</f>
        <v>0</v>
      </c>
    </row>
    <row r="175" spans="1:10" s="62" customFormat="1" ht="98.25" hidden="1" customHeight="1" x14ac:dyDescent="0.25">
      <c r="A175" s="10"/>
      <c r="B175" s="10"/>
      <c r="C175" s="10"/>
      <c r="D175" s="30"/>
      <c r="E175" s="12" t="s">
        <v>200</v>
      </c>
      <c r="F175" s="12" t="s">
        <v>201</v>
      </c>
      <c r="G175" s="13">
        <f>H175+I175</f>
        <v>0</v>
      </c>
      <c r="H175" s="40">
        <f>H177</f>
        <v>0</v>
      </c>
      <c r="I175" s="40">
        <f>I177</f>
        <v>0</v>
      </c>
      <c r="J175" s="40">
        <f>J177</f>
        <v>0</v>
      </c>
    </row>
    <row r="176" spans="1:10" s="62" customFormat="1" ht="19.5" hidden="1" customHeight="1" x14ac:dyDescent="0.25">
      <c r="A176" s="10"/>
      <c r="B176" s="10"/>
      <c r="C176" s="10"/>
      <c r="D176" s="30"/>
      <c r="E176" s="32" t="s">
        <v>63</v>
      </c>
      <c r="F176" s="12"/>
      <c r="G176" s="15"/>
      <c r="H176" s="18"/>
      <c r="I176" s="15"/>
      <c r="J176" s="15"/>
    </row>
    <row r="177" spans="1:10" s="62" customFormat="1" ht="27.75" hidden="1" customHeight="1" x14ac:dyDescent="0.25">
      <c r="A177" s="12" t="s">
        <v>20</v>
      </c>
      <c r="B177" s="12"/>
      <c r="C177" s="12"/>
      <c r="D177" s="42" t="s">
        <v>21</v>
      </c>
      <c r="E177" s="12"/>
      <c r="F177" s="12"/>
      <c r="G177" s="15">
        <f t="shared" ref="G177:G187" si="38">H177+I177</f>
        <v>0</v>
      </c>
      <c r="H177" s="18">
        <f t="shared" ref="H177:J178" si="39">H178</f>
        <v>0</v>
      </c>
      <c r="I177" s="18">
        <f t="shared" si="39"/>
        <v>0</v>
      </c>
      <c r="J177" s="18">
        <f t="shared" si="39"/>
        <v>0</v>
      </c>
    </row>
    <row r="178" spans="1:10" s="62" customFormat="1" ht="27" hidden="1" customHeight="1" x14ac:dyDescent="0.25">
      <c r="A178" s="24" t="s">
        <v>22</v>
      </c>
      <c r="B178" s="24"/>
      <c r="C178" s="24"/>
      <c r="D178" s="25" t="s">
        <v>21</v>
      </c>
      <c r="E178" s="12"/>
      <c r="F178" s="12"/>
      <c r="G178" s="15">
        <f t="shared" si="38"/>
        <v>0</v>
      </c>
      <c r="H178" s="18">
        <f t="shared" si="39"/>
        <v>0</v>
      </c>
      <c r="I178" s="18">
        <f t="shared" si="39"/>
        <v>0</v>
      </c>
      <c r="J178" s="18">
        <f t="shared" si="39"/>
        <v>0</v>
      </c>
    </row>
    <row r="179" spans="1:10" s="62" customFormat="1" ht="63" hidden="1" customHeight="1" x14ac:dyDescent="0.25">
      <c r="A179" s="10" t="s">
        <v>164</v>
      </c>
      <c r="B179" s="10" t="s">
        <v>165</v>
      </c>
      <c r="C179" s="10" t="s">
        <v>67</v>
      </c>
      <c r="D179" s="30" t="s">
        <v>166</v>
      </c>
      <c r="E179" s="12"/>
      <c r="F179" s="12"/>
      <c r="G179" s="15">
        <f t="shared" si="38"/>
        <v>0</v>
      </c>
      <c r="H179" s="45"/>
      <c r="I179" s="45">
        <f>I180</f>
        <v>0</v>
      </c>
      <c r="J179" s="36">
        <f>I179</f>
        <v>0</v>
      </c>
    </row>
    <row r="180" spans="1:10" s="63" customFormat="1" ht="10.8" hidden="1" customHeight="1" x14ac:dyDescent="0.25">
      <c r="A180" s="43"/>
      <c r="B180" s="43"/>
      <c r="C180" s="43"/>
      <c r="D180" s="39" t="s">
        <v>172</v>
      </c>
      <c r="E180" s="21"/>
      <c r="F180" s="21"/>
      <c r="G180" s="44">
        <f t="shared" si="38"/>
        <v>0</v>
      </c>
      <c r="H180" s="45"/>
      <c r="I180" s="68">
        <v>0</v>
      </c>
      <c r="J180" s="36">
        <f>I180</f>
        <v>0</v>
      </c>
    </row>
    <row r="181" spans="1:10" ht="76.5" customHeight="1" x14ac:dyDescent="0.25">
      <c r="A181" s="24"/>
      <c r="B181" s="24"/>
      <c r="C181" s="24"/>
      <c r="D181" s="25"/>
      <c r="E181" s="12" t="s">
        <v>202</v>
      </c>
      <c r="F181" s="12" t="s">
        <v>203</v>
      </c>
      <c r="G181" s="13">
        <f>G183+G188</f>
        <v>167200</v>
      </c>
      <c r="H181" s="13">
        <f>H183+H188</f>
        <v>167200</v>
      </c>
      <c r="I181" s="13">
        <f>I183+I188</f>
        <v>0</v>
      </c>
      <c r="J181" s="13">
        <f>J183+J188</f>
        <v>0</v>
      </c>
    </row>
    <row r="182" spans="1:10" ht="18" customHeight="1" x14ac:dyDescent="0.25">
      <c r="A182" s="24"/>
      <c r="B182" s="24"/>
      <c r="C182" s="24"/>
      <c r="D182" s="25"/>
      <c r="E182" s="32" t="s">
        <v>63</v>
      </c>
      <c r="F182" s="12"/>
      <c r="G182" s="44"/>
      <c r="H182" s="45"/>
      <c r="I182" s="47"/>
      <c r="J182" s="47"/>
    </row>
    <row r="183" spans="1:10" s="23" customFormat="1" ht="40.5" customHeight="1" x14ac:dyDescent="0.25">
      <c r="A183" s="24" t="s">
        <v>38</v>
      </c>
      <c r="B183" s="12"/>
      <c r="C183" s="12"/>
      <c r="D183" s="31" t="s">
        <v>39</v>
      </c>
      <c r="E183" s="54"/>
      <c r="F183" s="54"/>
      <c r="G183" s="15">
        <f t="shared" si="38"/>
        <v>137200</v>
      </c>
      <c r="H183" s="18">
        <f t="shared" ref="H183:J183" si="40">H184</f>
        <v>137200</v>
      </c>
      <c r="I183" s="18">
        <f t="shared" si="40"/>
        <v>0</v>
      </c>
      <c r="J183" s="18">
        <f t="shared" si="40"/>
        <v>0</v>
      </c>
    </row>
    <row r="184" spans="1:10" s="23" customFormat="1" ht="36.75" customHeight="1" x14ac:dyDescent="0.25">
      <c r="A184" s="24" t="s">
        <v>40</v>
      </c>
      <c r="B184" s="24"/>
      <c r="C184" s="24"/>
      <c r="D184" s="31" t="s">
        <v>39</v>
      </c>
      <c r="E184" s="21"/>
      <c r="F184" s="21"/>
      <c r="G184" s="15">
        <f>H184+I184</f>
        <v>137200</v>
      </c>
      <c r="H184" s="18">
        <f>SUM(H185:H187)</f>
        <v>137200</v>
      </c>
      <c r="I184" s="18">
        <f t="shared" ref="I184:J184" si="41">SUM(I185:I187)</f>
        <v>0</v>
      </c>
      <c r="J184" s="18">
        <f t="shared" si="41"/>
        <v>0</v>
      </c>
    </row>
    <row r="185" spans="1:10" s="23" customFormat="1" ht="50.4" customHeight="1" x14ac:dyDescent="0.25">
      <c r="A185" s="10" t="s">
        <v>204</v>
      </c>
      <c r="B185" s="10" t="s">
        <v>205</v>
      </c>
      <c r="C185" s="10" t="s">
        <v>206</v>
      </c>
      <c r="D185" s="30" t="s">
        <v>207</v>
      </c>
      <c r="E185" s="21"/>
      <c r="F185" s="21"/>
      <c r="G185" s="15">
        <f t="shared" si="38"/>
        <v>30000</v>
      </c>
      <c r="H185" s="16">
        <v>30000</v>
      </c>
      <c r="I185" s="16">
        <v>0</v>
      </c>
      <c r="J185" s="16">
        <v>0</v>
      </c>
    </row>
    <row r="186" spans="1:10" s="23" customFormat="1" ht="32.4" customHeight="1" x14ac:dyDescent="0.25">
      <c r="A186" s="10" t="s">
        <v>208</v>
      </c>
      <c r="B186" s="10" t="s">
        <v>209</v>
      </c>
      <c r="C186" s="10" t="s">
        <v>206</v>
      </c>
      <c r="D186" s="30" t="s">
        <v>210</v>
      </c>
      <c r="E186" s="21"/>
      <c r="F186" s="21"/>
      <c r="G186" s="15">
        <f t="shared" si="38"/>
        <v>50000</v>
      </c>
      <c r="H186" s="16">
        <v>50000</v>
      </c>
      <c r="I186" s="16">
        <f t="shared" ref="I186:J186" si="42">I193</f>
        <v>0</v>
      </c>
      <c r="J186" s="16">
        <f t="shared" si="42"/>
        <v>0</v>
      </c>
    </row>
    <row r="187" spans="1:10" s="23" customFormat="1" ht="53.25" customHeight="1" x14ac:dyDescent="0.25">
      <c r="A187" s="10" t="s">
        <v>211</v>
      </c>
      <c r="B187" s="10" t="s">
        <v>212</v>
      </c>
      <c r="C187" s="10" t="s">
        <v>206</v>
      </c>
      <c r="D187" s="58" t="s">
        <v>213</v>
      </c>
      <c r="E187" s="21"/>
      <c r="F187" s="21"/>
      <c r="G187" s="15">
        <f t="shared" si="38"/>
        <v>57200</v>
      </c>
      <c r="H187" s="16">
        <f>50000+7200</f>
        <v>57200</v>
      </c>
      <c r="I187" s="16">
        <v>0</v>
      </c>
      <c r="J187" s="16">
        <f>I187</f>
        <v>0</v>
      </c>
    </row>
    <row r="188" spans="1:10" s="23" customFormat="1" ht="40.5" customHeight="1" x14ac:dyDescent="0.25">
      <c r="A188" s="24" t="s">
        <v>214</v>
      </c>
      <c r="B188" s="12"/>
      <c r="C188" s="12"/>
      <c r="D188" s="31" t="s">
        <v>215</v>
      </c>
      <c r="E188" s="54"/>
      <c r="F188" s="54"/>
      <c r="G188" s="15">
        <f>H188+I188</f>
        <v>30000</v>
      </c>
      <c r="H188" s="18">
        <f>H189</f>
        <v>30000</v>
      </c>
      <c r="I188" s="18">
        <f t="shared" ref="I188:J188" si="43">I189</f>
        <v>0</v>
      </c>
      <c r="J188" s="18">
        <f t="shared" si="43"/>
        <v>0</v>
      </c>
    </row>
    <row r="189" spans="1:10" s="23" customFormat="1" ht="36.75" customHeight="1" x14ac:dyDescent="0.25">
      <c r="A189" s="24" t="s">
        <v>216</v>
      </c>
      <c r="B189" s="24"/>
      <c r="C189" s="24"/>
      <c r="D189" s="31" t="s">
        <v>215</v>
      </c>
      <c r="E189" s="21"/>
      <c r="F189" s="21"/>
      <c r="G189" s="15">
        <f>H189+I189</f>
        <v>30000</v>
      </c>
      <c r="H189" s="18">
        <f>H190</f>
        <v>30000</v>
      </c>
      <c r="I189" s="18">
        <f t="shared" ref="I189:J189" si="44">SUM(I190:I192)</f>
        <v>0</v>
      </c>
      <c r="J189" s="18">
        <f t="shared" si="44"/>
        <v>0</v>
      </c>
    </row>
    <row r="190" spans="1:10" s="23" customFormat="1" ht="36.75" customHeight="1" x14ac:dyDescent="0.25">
      <c r="A190" s="10" t="s">
        <v>217</v>
      </c>
      <c r="B190" s="10" t="s">
        <v>218</v>
      </c>
      <c r="C190" s="10" t="s">
        <v>67</v>
      </c>
      <c r="D190" s="30" t="s">
        <v>219</v>
      </c>
      <c r="E190" s="21"/>
      <c r="F190" s="21"/>
      <c r="G190" s="15">
        <f t="shared" ref="G190:G191" si="45">H190+I190</f>
        <v>30000</v>
      </c>
      <c r="H190" s="16">
        <v>30000</v>
      </c>
      <c r="I190" s="16">
        <v>0</v>
      </c>
      <c r="J190" s="16">
        <v>0</v>
      </c>
    </row>
    <row r="191" spans="1:10" s="23" customFormat="1" ht="33.6" customHeight="1" x14ac:dyDescent="0.25">
      <c r="A191" s="43"/>
      <c r="B191" s="43"/>
      <c r="C191" s="43"/>
      <c r="D191" s="78" t="s">
        <v>220</v>
      </c>
      <c r="E191" s="21"/>
      <c r="F191" s="21"/>
      <c r="G191" s="44">
        <f t="shared" si="45"/>
        <v>30000</v>
      </c>
      <c r="H191" s="45">
        <v>30000</v>
      </c>
      <c r="I191" s="45">
        <v>0</v>
      </c>
      <c r="J191" s="45">
        <v>0</v>
      </c>
    </row>
    <row r="192" spans="1:10" s="23" customFormat="1" ht="73.8" customHeight="1" x14ac:dyDescent="0.25">
      <c r="A192" s="10"/>
      <c r="B192" s="10"/>
      <c r="C192" s="10"/>
      <c r="D192" s="50"/>
      <c r="E192" s="12" t="s">
        <v>221</v>
      </c>
      <c r="F192" s="12" t="s">
        <v>222</v>
      </c>
      <c r="G192" s="13">
        <f>G194+G197</f>
        <v>136400</v>
      </c>
      <c r="H192" s="13">
        <f t="shared" ref="H192:J192" si="46">H194+H197</f>
        <v>136400</v>
      </c>
      <c r="I192" s="13">
        <f t="shared" si="46"/>
        <v>0</v>
      </c>
      <c r="J192" s="13">
        <f t="shared" si="46"/>
        <v>0</v>
      </c>
    </row>
    <row r="193" spans="1:11" s="23" customFormat="1" ht="22.5" customHeight="1" x14ac:dyDescent="0.25">
      <c r="A193" s="10"/>
      <c r="B193" s="10"/>
      <c r="C193" s="10"/>
      <c r="D193" s="50"/>
      <c r="E193" s="14" t="s">
        <v>19</v>
      </c>
      <c r="F193" s="21"/>
      <c r="G193" s="22"/>
      <c r="H193" s="28"/>
      <c r="I193" s="51"/>
      <c r="J193" s="51"/>
    </row>
    <row r="194" spans="1:11" s="23" customFormat="1" ht="28.8" customHeight="1" x14ac:dyDescent="0.25">
      <c r="A194" s="24" t="s">
        <v>223</v>
      </c>
      <c r="B194" s="19"/>
      <c r="C194" s="19"/>
      <c r="D194" s="20" t="s">
        <v>224</v>
      </c>
      <c r="E194" s="21"/>
      <c r="F194" s="21"/>
      <c r="G194" s="22">
        <f t="shared" ref="G194:J199" si="47">G195</f>
        <v>50000</v>
      </c>
      <c r="H194" s="22">
        <f t="shared" si="47"/>
        <v>50000</v>
      </c>
      <c r="I194" s="22">
        <f t="shared" si="47"/>
        <v>0</v>
      </c>
      <c r="J194" s="22">
        <f t="shared" si="47"/>
        <v>0</v>
      </c>
    </row>
    <row r="195" spans="1:11" s="23" customFormat="1" ht="28.2" customHeight="1" x14ac:dyDescent="0.25">
      <c r="A195" s="24" t="s">
        <v>225</v>
      </c>
      <c r="B195" s="24"/>
      <c r="C195" s="24"/>
      <c r="D195" s="20" t="s">
        <v>224</v>
      </c>
      <c r="E195" s="21"/>
      <c r="F195" s="21"/>
      <c r="G195" s="22">
        <f t="shared" si="47"/>
        <v>50000</v>
      </c>
      <c r="H195" s="22">
        <f t="shared" si="47"/>
        <v>50000</v>
      </c>
      <c r="I195" s="22">
        <f t="shared" si="47"/>
        <v>0</v>
      </c>
      <c r="J195" s="22">
        <f t="shared" si="47"/>
        <v>0</v>
      </c>
    </row>
    <row r="196" spans="1:11" s="23" customFormat="1" ht="37.5" customHeight="1" x14ac:dyDescent="0.25">
      <c r="A196" s="10" t="s">
        <v>226</v>
      </c>
      <c r="B196" s="10" t="s">
        <v>227</v>
      </c>
      <c r="C196" s="10" t="s">
        <v>188</v>
      </c>
      <c r="D196" s="29" t="s">
        <v>228</v>
      </c>
      <c r="E196" s="14"/>
      <c r="F196" s="14"/>
      <c r="G196" s="22">
        <f>H196</f>
        <v>50000</v>
      </c>
      <c r="H196" s="28">
        <f>50000</f>
        <v>50000</v>
      </c>
      <c r="I196" s="28">
        <v>0</v>
      </c>
      <c r="J196" s="28">
        <f>I196</f>
        <v>0</v>
      </c>
    </row>
    <row r="197" spans="1:11" s="23" customFormat="1" ht="27" customHeight="1" x14ac:dyDescent="0.25">
      <c r="A197" s="12" t="s">
        <v>20</v>
      </c>
      <c r="B197" s="12"/>
      <c r="C197" s="12"/>
      <c r="D197" s="42" t="s">
        <v>21</v>
      </c>
      <c r="E197" s="14"/>
      <c r="F197" s="14"/>
      <c r="G197" s="22">
        <f t="shared" si="47"/>
        <v>86400</v>
      </c>
      <c r="H197" s="22">
        <f t="shared" si="47"/>
        <v>86400</v>
      </c>
      <c r="I197" s="22">
        <f t="shared" si="47"/>
        <v>0</v>
      </c>
      <c r="J197" s="22">
        <f t="shared" si="47"/>
        <v>0</v>
      </c>
    </row>
    <row r="198" spans="1:11" s="23" customFormat="1" ht="25.2" customHeight="1" x14ac:dyDescent="0.25">
      <c r="A198" s="24" t="s">
        <v>22</v>
      </c>
      <c r="B198" s="24"/>
      <c r="C198" s="24"/>
      <c r="D198" s="25" t="s">
        <v>21</v>
      </c>
      <c r="E198" s="14"/>
      <c r="F198" s="14"/>
      <c r="G198" s="22">
        <f t="shared" si="47"/>
        <v>86400</v>
      </c>
      <c r="H198" s="22">
        <f t="shared" si="47"/>
        <v>86400</v>
      </c>
      <c r="I198" s="22">
        <f t="shared" si="47"/>
        <v>0</v>
      </c>
      <c r="J198" s="22">
        <f t="shared" si="47"/>
        <v>0</v>
      </c>
    </row>
    <row r="199" spans="1:11" s="23" customFormat="1" ht="28.8" customHeight="1" x14ac:dyDescent="0.25">
      <c r="A199" s="10" t="s">
        <v>66</v>
      </c>
      <c r="B199" s="10">
        <v>9770</v>
      </c>
      <c r="C199" s="10" t="s">
        <v>67</v>
      </c>
      <c r="D199" s="30" t="s">
        <v>229</v>
      </c>
      <c r="E199" s="14"/>
      <c r="F199" s="14"/>
      <c r="G199" s="22">
        <f>H199</f>
        <v>86400</v>
      </c>
      <c r="H199" s="28">
        <f>H200</f>
        <v>86400</v>
      </c>
      <c r="I199" s="28">
        <f t="shared" si="47"/>
        <v>0</v>
      </c>
      <c r="J199" s="28">
        <f t="shared" si="47"/>
        <v>0</v>
      </c>
    </row>
    <row r="200" spans="1:11" s="23" customFormat="1" ht="21.6" customHeight="1" x14ac:dyDescent="0.25">
      <c r="A200" s="43"/>
      <c r="B200" s="43"/>
      <c r="C200" s="43"/>
      <c r="D200" s="78" t="s">
        <v>230</v>
      </c>
      <c r="E200" s="14"/>
      <c r="F200" s="14"/>
      <c r="G200" s="79">
        <f>H200</f>
        <v>86400</v>
      </c>
      <c r="H200" s="135">
        <f>56400+30000</f>
        <v>86400</v>
      </c>
      <c r="I200" s="28">
        <v>0</v>
      </c>
      <c r="J200" s="28">
        <v>0</v>
      </c>
    </row>
    <row r="201" spans="1:11" s="23" customFormat="1" ht="61.8" customHeight="1" x14ac:dyDescent="0.25">
      <c r="A201" s="10"/>
      <c r="B201" s="10"/>
      <c r="C201" s="10"/>
      <c r="D201" s="10"/>
      <c r="E201" s="80" t="s">
        <v>231</v>
      </c>
      <c r="F201" s="12" t="s">
        <v>232</v>
      </c>
      <c r="G201" s="13">
        <f>G203</f>
        <v>25000</v>
      </c>
      <c r="H201" s="13">
        <f>H203</f>
        <v>25000</v>
      </c>
      <c r="I201" s="13">
        <f>I203</f>
        <v>0</v>
      </c>
      <c r="J201" s="13">
        <f>J203</f>
        <v>0</v>
      </c>
    </row>
    <row r="202" spans="1:11" x14ac:dyDescent="0.25">
      <c r="A202" s="10"/>
      <c r="B202" s="10"/>
      <c r="C202" s="10"/>
      <c r="D202" s="10"/>
      <c r="E202" s="56" t="s">
        <v>19</v>
      </c>
      <c r="F202" s="12"/>
      <c r="G202" s="15"/>
      <c r="H202" s="15"/>
      <c r="I202" s="16"/>
      <c r="J202" s="18"/>
    </row>
    <row r="203" spans="1:11" s="49" customFormat="1" ht="39.6" customHeight="1" x14ac:dyDescent="0.25">
      <c r="A203" s="24" t="s">
        <v>56</v>
      </c>
      <c r="B203" s="24"/>
      <c r="C203" s="24"/>
      <c r="D203" s="31" t="s">
        <v>57</v>
      </c>
      <c r="E203" s="12"/>
      <c r="F203" s="12"/>
      <c r="G203" s="15">
        <f>G204</f>
        <v>25000</v>
      </c>
      <c r="H203" s="15">
        <f>H204</f>
        <v>25000</v>
      </c>
      <c r="I203" s="15">
        <f>I204</f>
        <v>0</v>
      </c>
      <c r="J203" s="15">
        <f>J204</f>
        <v>0</v>
      </c>
    </row>
    <row r="204" spans="1:11" s="49" customFormat="1" ht="45" customHeight="1" x14ac:dyDescent="0.25">
      <c r="A204" s="24" t="s">
        <v>58</v>
      </c>
      <c r="B204" s="24"/>
      <c r="C204" s="24"/>
      <c r="D204" s="31" t="s">
        <v>57</v>
      </c>
      <c r="E204" s="12"/>
      <c r="F204" s="12"/>
      <c r="G204" s="15">
        <f>H204+I204</f>
        <v>25000</v>
      </c>
      <c r="H204" s="15">
        <f>H205</f>
        <v>25000</v>
      </c>
      <c r="I204" s="15">
        <f>I205</f>
        <v>0</v>
      </c>
      <c r="J204" s="15">
        <f>J205</f>
        <v>0</v>
      </c>
    </row>
    <row r="205" spans="1:11" ht="30" customHeight="1" x14ac:dyDescent="0.25">
      <c r="A205" s="26" t="s">
        <v>233</v>
      </c>
      <c r="B205" s="26" t="s">
        <v>234</v>
      </c>
      <c r="C205" s="26" t="s">
        <v>235</v>
      </c>
      <c r="D205" s="60" t="s">
        <v>236</v>
      </c>
      <c r="E205" s="12"/>
      <c r="F205" s="12"/>
      <c r="G205" s="15">
        <f>H205+I205</f>
        <v>25000</v>
      </c>
      <c r="H205" s="16">
        <f>15000+10000</f>
        <v>25000</v>
      </c>
      <c r="I205" s="16">
        <v>0</v>
      </c>
      <c r="J205" s="16">
        <v>0</v>
      </c>
    </row>
    <row r="206" spans="1:11" ht="40.5" customHeight="1" x14ac:dyDescent="0.25">
      <c r="A206" s="97" t="s">
        <v>13</v>
      </c>
      <c r="B206" s="97"/>
      <c r="C206" s="97"/>
      <c r="D206" s="97"/>
      <c r="E206" s="97"/>
      <c r="F206" s="12"/>
      <c r="G206" s="15">
        <f>H206+I206</f>
        <v>208627145.86000001</v>
      </c>
      <c r="H206" s="15">
        <f>SUM(H9,H26,H31,H38,H43,H48,H53,H64,H69,H74,H79,H88,H93,H101,H115,H121,H127,H139,H145,H151,H156,H181,H192,H201)+H107+H133</f>
        <v>48149525</v>
      </c>
      <c r="I206" s="15">
        <f t="shared" ref="I206:J206" si="48">SUM(I9,I26,I31,I38,I43,I48,I53,I64,I69,I74,I79,I88,I93,I101,I115,I121,I127,I139,I145,I151,I156,I181,I192,I201)+I107+I133</f>
        <v>160477620.86000001</v>
      </c>
      <c r="J206" s="15">
        <f t="shared" si="48"/>
        <v>160073629.64000002</v>
      </c>
    </row>
    <row r="207" spans="1:11" s="81" customFormat="1" ht="46.8" customHeight="1" x14ac:dyDescent="0.25">
      <c r="A207" s="98"/>
      <c r="B207" s="98"/>
      <c r="C207" s="98"/>
      <c r="D207" s="98"/>
      <c r="F207" s="82"/>
      <c r="G207" s="83"/>
      <c r="H207" s="83"/>
      <c r="I207" s="83"/>
      <c r="J207" s="83"/>
      <c r="K207" s="83"/>
    </row>
    <row r="208" spans="1:11" s="86" customFormat="1" ht="27.75" customHeight="1" x14ac:dyDescent="0.25">
      <c r="A208" s="98" t="s">
        <v>237</v>
      </c>
      <c r="B208" s="98"/>
      <c r="C208" s="98"/>
      <c r="D208" s="98"/>
      <c r="E208" s="49"/>
      <c r="F208" s="49"/>
      <c r="G208" s="84"/>
      <c r="H208" s="85"/>
      <c r="I208" s="99" t="s">
        <v>238</v>
      </c>
      <c r="J208" s="99"/>
    </row>
    <row r="209" spans="1:10" s="86" customFormat="1" ht="24" customHeight="1" x14ac:dyDescent="0.25">
      <c r="A209" s="87"/>
      <c r="B209" s="87"/>
      <c r="C209" s="89"/>
      <c r="D209" s="90"/>
      <c r="E209" s="49"/>
      <c r="F209" s="49"/>
      <c r="G209" s="88"/>
      <c r="H209" s="85"/>
      <c r="I209" s="85"/>
      <c r="J209" s="85"/>
    </row>
    <row r="210" spans="1:10" s="86" customFormat="1" x14ac:dyDescent="0.25">
      <c r="A210" s="87"/>
      <c r="B210" s="87"/>
      <c r="C210" s="87"/>
      <c r="D210" s="87"/>
      <c r="E210" s="49"/>
      <c r="F210" s="49"/>
      <c r="G210" s="84"/>
      <c r="H210" s="85"/>
      <c r="I210" s="85"/>
      <c r="J210" s="85"/>
    </row>
    <row r="211" spans="1:10" s="86" customFormat="1" x14ac:dyDescent="0.25">
      <c r="A211" s="87"/>
      <c r="B211" s="87"/>
      <c r="C211" s="87"/>
      <c r="D211" s="87"/>
      <c r="E211" s="49"/>
      <c r="F211" s="49"/>
      <c r="G211" s="84"/>
      <c r="H211" s="85"/>
      <c r="I211" s="85"/>
      <c r="J211" s="85"/>
    </row>
    <row r="212" spans="1:10" s="86" customFormat="1" x14ac:dyDescent="0.25">
      <c r="A212" s="87"/>
      <c r="B212" s="87"/>
      <c r="C212" s="87"/>
      <c r="D212" s="87"/>
      <c r="E212" s="49"/>
      <c r="F212" s="49"/>
      <c r="G212" s="84"/>
      <c r="H212" s="85"/>
      <c r="I212" s="85"/>
      <c r="J212" s="85"/>
    </row>
    <row r="213" spans="1:10" s="86" customFormat="1" x14ac:dyDescent="0.25">
      <c r="A213" s="87"/>
      <c r="B213" s="87"/>
      <c r="C213" s="87"/>
      <c r="D213" s="87"/>
      <c r="E213" s="49"/>
      <c r="F213" s="49"/>
      <c r="G213" s="84"/>
      <c r="H213" s="85"/>
      <c r="I213" s="85"/>
      <c r="J213" s="85"/>
    </row>
    <row r="214" spans="1:10" s="86" customFormat="1" x14ac:dyDescent="0.25">
      <c r="A214" s="87"/>
      <c r="B214" s="87"/>
      <c r="C214" s="87"/>
      <c r="D214" s="87"/>
      <c r="E214" s="49"/>
      <c r="F214" s="49"/>
      <c r="G214" s="84"/>
      <c r="H214" s="85"/>
      <c r="I214" s="85"/>
      <c r="J214" s="85"/>
    </row>
  </sheetData>
  <mergeCells count="20">
    <mergeCell ref="A6:C6"/>
    <mergeCell ref="H1:J1"/>
    <mergeCell ref="H2:J2"/>
    <mergeCell ref="H3:J3"/>
    <mergeCell ref="A4:J4"/>
    <mergeCell ref="A5:C5"/>
    <mergeCell ref="C209:D209"/>
    <mergeCell ref="G7:G8"/>
    <mergeCell ref="H7:H8"/>
    <mergeCell ref="I7:J7"/>
    <mergeCell ref="A206:E206"/>
    <mergeCell ref="A207:D207"/>
    <mergeCell ref="A208:D208"/>
    <mergeCell ref="I208:J208"/>
    <mergeCell ref="A7:A8"/>
    <mergeCell ref="B7:B8"/>
    <mergeCell ref="C7:C8"/>
    <mergeCell ref="D7:D8"/>
    <mergeCell ref="E7:E8"/>
    <mergeCell ref="F7:F8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verticalDpi="0" r:id="rId1"/>
  <headerFooter differentFirst="1" scaleWithDoc="0" alignWithMargins="0">
    <oddHeader xml:space="preserve">&amp;C&amp;P&amp;R  
Продовження додатка  6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сесія 07.11 №3-35</vt:lpstr>
      <vt:lpstr>'сесія 07.11 №3-35'!Заголовки_для_печати</vt:lpstr>
    </vt:vector>
  </TitlesOfParts>
  <Company>MyCompany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cp:lastPrinted>2023-11-08T13:23:48Z</cp:lastPrinted>
  <dcterms:created xsi:type="dcterms:W3CDTF">2023-11-08T13:14:09Z</dcterms:created>
  <dcterms:modified xsi:type="dcterms:W3CDTF">2023-11-08T13:26:22Z</dcterms:modified>
</cp:coreProperties>
</file>