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9CB36964-C934-4086-B1FA-CBCCEBC8F41A}" xr6:coauthVersionLast="47" xr6:coauthVersionMax="47" xr10:uidLastSave="{00000000-0000-0000-0000-000000000000}"/>
  <bookViews>
    <workbookView xWindow="-24795" yWindow="7275" windowWidth="22230" windowHeight="13245" tabRatio="831" firstSheet="2" activeTab="2"/>
  </bookViews>
  <sheets>
    <sheet name="Предприятия" sheetId="1" state="hidden" r:id="rId1"/>
    <sheet name="Данные" sheetId="4" state="hidden" r:id="rId2"/>
    <sheet name="ОТГ" sheetId="105" r:id="rId3"/>
  </sheets>
  <definedNames>
    <definedName name="_xlnm.Print_Titles" localSheetId="2">ОТГ!$8:$9</definedName>
    <definedName name="_xlnm.Print_Area" localSheetId="2">ОТГ!$A$1:$L$52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05" l="1"/>
  <c r="J22" i="105"/>
  <c r="H22" i="105"/>
  <c r="F22" i="105"/>
  <c r="D22" i="105"/>
  <c r="F21" i="105"/>
  <c r="L20" i="105"/>
  <c r="J20" i="105"/>
  <c r="H20" i="105"/>
  <c r="F20" i="105"/>
  <c r="D20" i="105"/>
  <c r="L19" i="105"/>
  <c r="J19" i="105"/>
  <c r="H19" i="105"/>
  <c r="F19" i="105"/>
  <c r="D19" i="105"/>
  <c r="C18" i="105"/>
  <c r="D18" i="105"/>
  <c r="E18" i="105"/>
  <c r="F18" i="105" s="1"/>
  <c r="G18" i="105"/>
  <c r="I18" i="105"/>
  <c r="L18" i="105" s="1"/>
  <c r="K18" i="105"/>
  <c r="J15" i="105"/>
  <c r="L25" i="105"/>
  <c r="J25" i="105"/>
  <c r="H25" i="105"/>
  <c r="F25" i="105"/>
  <c r="D25" i="105"/>
  <c r="L24" i="105"/>
  <c r="J24" i="105"/>
  <c r="H24" i="105"/>
  <c r="F24" i="105"/>
  <c r="D24" i="105"/>
  <c r="L12" i="105"/>
  <c r="J12" i="105"/>
  <c r="H12" i="105"/>
  <c r="F12" i="105"/>
  <c r="D12" i="105"/>
  <c r="L11" i="105"/>
  <c r="J11" i="105"/>
  <c r="H11" i="105"/>
  <c r="F11" i="105"/>
  <c r="D11" i="105"/>
  <c r="L16" i="105"/>
  <c r="L15" i="105"/>
  <c r="J16" i="105"/>
  <c r="H15" i="105"/>
  <c r="K30" i="105"/>
  <c r="L30" i="105" s="1"/>
  <c r="I30" i="105"/>
  <c r="J30" i="105" s="1"/>
  <c r="G30" i="105"/>
  <c r="E30" i="105"/>
  <c r="F30" i="105" s="1"/>
  <c r="L34" i="105"/>
  <c r="H34" i="105"/>
  <c r="F34" i="105"/>
  <c r="J34" i="105"/>
  <c r="L31" i="105"/>
  <c r="H31" i="105"/>
  <c r="F31" i="105"/>
  <c r="J31" i="105"/>
  <c r="D31" i="105"/>
  <c r="C30" i="105"/>
  <c r="D30" i="105"/>
  <c r="D16" i="105"/>
  <c r="L13" i="105"/>
  <c r="H13" i="105"/>
  <c r="D14" i="105"/>
  <c r="F14" i="105"/>
  <c r="H14" i="105"/>
  <c r="J14" i="105"/>
  <c r="L14" i="105"/>
  <c r="D13" i="105"/>
  <c r="D10" i="105"/>
  <c r="L44" i="105"/>
  <c r="L43" i="105"/>
  <c r="L41" i="105"/>
  <c r="L40" i="105"/>
  <c r="L39" i="105"/>
  <c r="L37" i="105"/>
  <c r="L35" i="105"/>
  <c r="L27" i="105"/>
  <c r="L26" i="105"/>
  <c r="L10" i="105"/>
  <c r="J44" i="105"/>
  <c r="J43" i="105"/>
  <c r="J41" i="105"/>
  <c r="J40" i="105"/>
  <c r="J39" i="105"/>
  <c r="J37" i="105"/>
  <c r="J35" i="105"/>
  <c r="J27" i="105"/>
  <c r="J26" i="105"/>
  <c r="J10" i="105"/>
  <c r="H44" i="105"/>
  <c r="H43" i="105"/>
  <c r="H41" i="105"/>
  <c r="H40" i="105"/>
  <c r="H39" i="105"/>
  <c r="H37" i="105"/>
  <c r="H35" i="105"/>
  <c r="H30" i="105"/>
  <c r="H27" i="105"/>
  <c r="H26" i="105"/>
  <c r="H16" i="105"/>
  <c r="H10" i="105"/>
  <c r="F44" i="105"/>
  <c r="F43" i="105"/>
  <c r="F41" i="105"/>
  <c r="F40" i="105"/>
  <c r="F39" i="105"/>
  <c r="F37" i="105"/>
  <c r="F35" i="105"/>
  <c r="F27" i="105"/>
  <c r="F26" i="105"/>
  <c r="F16" i="105"/>
  <c r="F15" i="105"/>
  <c r="F10" i="105"/>
  <c r="D44" i="105"/>
  <c r="D43" i="105"/>
  <c r="D41" i="105"/>
  <c r="D40" i="105"/>
  <c r="D39" i="105"/>
  <c r="D37" i="105"/>
  <c r="D35" i="105"/>
  <c r="D27" i="105"/>
  <c r="D26" i="105"/>
  <c r="D15" i="105"/>
  <c r="F13" i="105"/>
  <c r="J13" i="105"/>
  <c r="H18" i="105"/>
  <c r="J18" i="105" l="1"/>
</calcChain>
</file>

<file path=xl/sharedStrings.xml><?xml version="1.0" encoding="utf-8"?>
<sst xmlns="http://schemas.openxmlformats.org/spreadsheetml/2006/main" count="157" uniqueCount="111">
  <si>
    <t>Показник</t>
  </si>
  <si>
    <t>одиниць</t>
  </si>
  <si>
    <t>Территория</t>
  </si>
  <si>
    <t>№ пп</t>
  </si>
  <si>
    <t>Наименование показателя</t>
  </si>
  <si>
    <t>ед. изм.</t>
  </si>
  <si>
    <t>2010 факт</t>
  </si>
  <si>
    <t>2011 факт</t>
  </si>
  <si>
    <t>2012 план</t>
  </si>
  <si>
    <t>2012 ожидаемое</t>
  </si>
  <si>
    <t>Прогноз</t>
  </si>
  <si>
    <t>Днепропетровск</t>
  </si>
  <si>
    <t>Днепродзержинск</t>
  </si>
  <si>
    <t>Кривой Рог</t>
  </si>
  <si>
    <t>Вольногорск</t>
  </si>
  <si>
    <t>Марганец</t>
  </si>
  <si>
    <t>Никополь</t>
  </si>
  <si>
    <t>Новомосковск</t>
  </si>
  <si>
    <t>Орджоникидзе</t>
  </si>
  <si>
    <t>Павлоград</t>
  </si>
  <si>
    <t>Першотравенск</t>
  </si>
  <si>
    <t>Синельниково</t>
  </si>
  <si>
    <t>Терновка</t>
  </si>
  <si>
    <t>Желтые Воды</t>
  </si>
  <si>
    <t>Апостоловский</t>
  </si>
  <si>
    <t>Васильковский</t>
  </si>
  <si>
    <t>Верхнеднепровский</t>
  </si>
  <si>
    <t>Днепропетровский</t>
  </si>
  <si>
    <t>Криворожский</t>
  </si>
  <si>
    <t>Криничанский</t>
  </si>
  <si>
    <t>Магдалиновский</t>
  </si>
  <si>
    <t>Межевской</t>
  </si>
  <si>
    <t>Никопольский</t>
  </si>
  <si>
    <t>Новомосковский</t>
  </si>
  <si>
    <t>Павлогадский</t>
  </si>
  <si>
    <t>Петриковский</t>
  </si>
  <si>
    <t>Петропавловский</t>
  </si>
  <si>
    <t>Покровский</t>
  </si>
  <si>
    <t>Пятихатский</t>
  </si>
  <si>
    <t>Синельниковский</t>
  </si>
  <si>
    <t>Солонянский</t>
  </si>
  <si>
    <t>Софиевский</t>
  </si>
  <si>
    <t>Томаковский</t>
  </si>
  <si>
    <t>Царичанский</t>
  </si>
  <si>
    <t>Широковский</t>
  </si>
  <si>
    <t>Юрьевский</t>
  </si>
  <si>
    <t>Количество предприятий</t>
  </si>
  <si>
    <t>ед.</t>
  </si>
  <si>
    <t>добыча рудных полезных ископаемых</t>
  </si>
  <si>
    <t>добыча нерудных полезных ископаемых</t>
  </si>
  <si>
    <t>добыча топливных полезных ископаемых</t>
  </si>
  <si>
    <t>металургия</t>
  </si>
  <si>
    <t>машиностроение</t>
  </si>
  <si>
    <t>легкая промышленность</t>
  </si>
  <si>
    <t>пищевая промышленность</t>
  </si>
  <si>
    <t>осіб</t>
  </si>
  <si>
    <t>км</t>
  </si>
  <si>
    <t>од. 
виміру</t>
  </si>
  <si>
    <t>ОСНОВНІ ПОКАЗНИКИ</t>
  </si>
  <si>
    <t>соціально-економічного та культурного розвитку області</t>
  </si>
  <si>
    <t xml:space="preserve">дошкільного віку </t>
  </si>
  <si>
    <t>шкільного віку</t>
  </si>
  <si>
    <t>Обсяг доходів (розрахунковий) спроможної територіальної громади, усього, у тому числі:</t>
  </si>
  <si>
    <t>тис. грн</t>
  </si>
  <si>
    <t>сформованих відповідно до ст. 64 Бюджетного кодексу України</t>
  </si>
  <si>
    <t>бюджету розвитку</t>
  </si>
  <si>
    <t>базової дотації</t>
  </si>
  <si>
    <t>реверсної дотації</t>
  </si>
  <si>
    <t>Кількість закладів, що утримуються за рахунок бюджету органів місцевого самоврядування, усього,  у тому числі:</t>
  </si>
  <si>
    <t>дошкільних навчальних закладів</t>
  </si>
  <si>
    <t xml:space="preserve">закладів позашкільної освіти </t>
  </si>
  <si>
    <t xml:space="preserve">закладів культури </t>
  </si>
  <si>
    <t>закладів фізичної культури</t>
  </si>
  <si>
    <t>фельдшерсько-акушерських пунктів</t>
  </si>
  <si>
    <t>амбулаторій, поліклінік</t>
  </si>
  <si>
    <t>лікарень</t>
  </si>
  <si>
    <t>станцій швидкої допомоги</t>
  </si>
  <si>
    <t xml:space="preserve">Наявність приміщень для розміщення державних органів, установ, що здійснюють повноваження щодо: </t>
  </si>
  <si>
    <t>правоохоронної діяльності</t>
  </si>
  <si>
    <t>реєстрації актів цивільного стану та майнових прав</t>
  </si>
  <si>
    <t xml:space="preserve">пенсійного забезпечення </t>
  </si>
  <si>
    <t>соціального захисту</t>
  </si>
  <si>
    <t>пожежної безпеки</t>
  </si>
  <si>
    <t>казначейського обслуговування</t>
  </si>
  <si>
    <t>Наявність приміщень для розміщення органів місцевого самоврядування, усього, одиниць</t>
  </si>
  <si>
    <t>Кількість сільськогосподарських об'єктів виробничого призначення</t>
  </si>
  <si>
    <t>Земельний фонд</t>
  </si>
  <si>
    <t>тис. га</t>
  </si>
  <si>
    <t>Площа сільськогосподарських угідь</t>
  </si>
  <si>
    <t>Кількість котелень</t>
  </si>
  <si>
    <t>од.</t>
  </si>
  <si>
    <t xml:space="preserve">Тепломережі </t>
  </si>
  <si>
    <t>Підключення населених пунктів до централізованого водозабезпечення</t>
  </si>
  <si>
    <t>тис. осіб</t>
  </si>
  <si>
    <t>загальноосвітніх навчальних закладів I – III ступенів</t>
  </si>
  <si>
    <t>загальноосвітніх навчальних закладів I ступеня</t>
  </si>
  <si>
    <t>загальноосвітніх навчальних закладів I – ІI ступенів</t>
  </si>
  <si>
    <t>% до 2022 року</t>
  </si>
  <si>
    <t>Піщанська сільської територіальної громади</t>
  </si>
  <si>
    <t>% до 2023 року</t>
  </si>
  <si>
    <t>2025
Прогноз</t>
  </si>
  <si>
    <t>% до 2024 року</t>
  </si>
  <si>
    <t xml:space="preserve">Чисельність населення станом на 01 січня 2022 року, осіб, у тому числі дітей: </t>
  </si>
  <si>
    <t>Секретар сільської  ради                                       			                                                                                                    Тетяна ФОМЕНКО</t>
  </si>
  <si>
    <t>2026
Прогноз</t>
  </si>
  <si>
    <t>% до 2025 року</t>
  </si>
  <si>
    <t>2023
Факт</t>
  </si>
  <si>
    <t>2024
Очікуване</t>
  </si>
  <si>
    <t>2027
Прогноз</t>
  </si>
  <si>
    <t>% до 2026 року</t>
  </si>
  <si>
    <t xml:space="preserve">Додаток 2
до Програми соціально та культурного розвитку Піщанської сільської територіальної громади на 2025 рік, затвердженої рішенням сесії від 12.12.2024  № 23-53/VIII                     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</si>
</sst>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8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15" fillId="0" borderId="0"/>
    <xf numFmtId="0" fontId="4" fillId="0" borderId="0"/>
    <xf numFmtId="0" fontId="3" fillId="0" borderId="0"/>
    <xf numFmtId="0" fontId="3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7" fillId="2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14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2" borderId="0" xfId="0" applyFont="1" applyFill="1"/>
    <xf numFmtId="0" fontId="7" fillId="2" borderId="1" xfId="0" applyFont="1" applyFill="1" applyBorder="1" applyAlignment="1">
      <alignment vertical="center" wrapText="1"/>
    </xf>
    <xf numFmtId="198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2"/>
    </xf>
    <xf numFmtId="198" fontId="16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</cellXfs>
  <cellStyles count="9">
    <cellStyle name="Звичайний 2" xfId="1"/>
    <cellStyle name="Звичайний 3" xfId="2"/>
    <cellStyle name="Обычный" xfId="0" builtinId="0"/>
    <cellStyle name="Обычный 2" xfId="3"/>
    <cellStyle name="Обычный 2 2" xfId="4"/>
    <cellStyle name="Обычный 3" xfId="5"/>
    <cellStyle name="Обычный 3 2" xfId="6"/>
    <cellStyle name="Обычный 4" xfId="7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K13"/>
  <sheetViews>
    <sheetView workbookViewId="0">
      <selection activeCell="F2" sqref="F2:F3"/>
    </sheetView>
  </sheetViews>
  <sheetFormatPr defaultRowHeight="15" x14ac:dyDescent="0.25"/>
  <cols>
    <col min="1" max="1" width="16.42578125" customWidth="1"/>
    <col min="3" max="3" width="47.28515625" customWidth="1"/>
  </cols>
  <sheetData>
    <row r="2" spans="1:11" x14ac:dyDescent="0.25">
      <c r="A2" s="22" t="s">
        <v>2</v>
      </c>
      <c r="B2" s="22" t="s">
        <v>3</v>
      </c>
      <c r="C2" s="22" t="s">
        <v>4</v>
      </c>
      <c r="D2" s="22" t="s">
        <v>5</v>
      </c>
      <c r="E2" s="20" t="s">
        <v>6</v>
      </c>
      <c r="F2" s="20" t="s">
        <v>7</v>
      </c>
      <c r="G2" s="20" t="s">
        <v>8</v>
      </c>
      <c r="H2" s="20" t="s">
        <v>9</v>
      </c>
      <c r="I2" s="21" t="s">
        <v>10</v>
      </c>
      <c r="J2" s="21"/>
      <c r="K2" s="21"/>
    </row>
    <row r="3" spans="1:11" x14ac:dyDescent="0.25">
      <c r="A3" s="22"/>
      <c r="B3" s="22"/>
      <c r="C3" s="22"/>
      <c r="D3" s="22"/>
      <c r="E3" s="20"/>
      <c r="F3" s="20"/>
      <c r="G3" s="20"/>
      <c r="H3" s="20"/>
      <c r="I3" s="2">
        <v>2013</v>
      </c>
      <c r="J3" s="2">
        <v>2014</v>
      </c>
      <c r="K3" s="2">
        <v>2015</v>
      </c>
    </row>
    <row r="4" spans="1:11" x14ac:dyDescent="0.25">
      <c r="A4" t="s">
        <v>11</v>
      </c>
      <c r="B4">
        <v>1</v>
      </c>
      <c r="C4" t="s">
        <v>46</v>
      </c>
      <c r="D4" s="1" t="s">
        <v>47</v>
      </c>
    </row>
    <row r="5" spans="1:11" x14ac:dyDescent="0.25">
      <c r="A5" t="s">
        <v>11</v>
      </c>
      <c r="C5" t="s">
        <v>48</v>
      </c>
      <c r="D5" s="1" t="s">
        <v>47</v>
      </c>
    </row>
    <row r="6" spans="1:11" x14ac:dyDescent="0.25">
      <c r="A6" t="s">
        <v>23</v>
      </c>
      <c r="C6" t="s">
        <v>49</v>
      </c>
      <c r="D6" s="1" t="s">
        <v>47</v>
      </c>
    </row>
    <row r="7" spans="1:11" x14ac:dyDescent="0.25">
      <c r="A7" t="s">
        <v>11</v>
      </c>
      <c r="C7" t="s">
        <v>50</v>
      </c>
      <c r="D7" s="1" t="s">
        <v>47</v>
      </c>
    </row>
    <row r="8" spans="1:11" x14ac:dyDescent="0.25">
      <c r="A8" t="s">
        <v>11</v>
      </c>
      <c r="C8" t="s">
        <v>51</v>
      </c>
      <c r="D8" s="1" t="s">
        <v>47</v>
      </c>
    </row>
    <row r="9" spans="1:11" x14ac:dyDescent="0.25">
      <c r="A9" t="s">
        <v>11</v>
      </c>
      <c r="C9" t="s">
        <v>52</v>
      </c>
      <c r="D9" s="1" t="s">
        <v>47</v>
      </c>
    </row>
    <row r="10" spans="1:11" x14ac:dyDescent="0.25">
      <c r="A10" t="s">
        <v>11</v>
      </c>
      <c r="C10" t="s">
        <v>53</v>
      </c>
      <c r="D10" s="1" t="s">
        <v>47</v>
      </c>
    </row>
    <row r="11" spans="1:11" x14ac:dyDescent="0.25">
      <c r="A11" t="s">
        <v>11</v>
      </c>
      <c r="C11" t="s">
        <v>54</v>
      </c>
      <c r="D11" s="1" t="s">
        <v>47</v>
      </c>
    </row>
    <row r="12" spans="1:11" x14ac:dyDescent="0.25">
      <c r="A12" t="s">
        <v>11</v>
      </c>
    </row>
    <row r="13" spans="1:11" x14ac:dyDescent="0.25">
      <c r="A13" t="s">
        <v>11</v>
      </c>
    </row>
  </sheetData>
  <mergeCells count="9">
    <mergeCell ref="H2:H3"/>
    <mergeCell ref="I2:K2"/>
    <mergeCell ref="C2:C3"/>
    <mergeCell ref="B2:B3"/>
    <mergeCell ref="G2:G3"/>
    <mergeCell ref="A2:A3"/>
    <mergeCell ref="D2:D3"/>
    <mergeCell ref="E2:E3"/>
    <mergeCell ref="F2:F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6"/>
  <sheetViews>
    <sheetView topLeftCell="A13" workbookViewId="0">
      <selection activeCell="A37" sqref="A37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13</v>
      </c>
    </row>
    <row r="3" spans="1:1" x14ac:dyDescent="0.25">
      <c r="A3" t="s">
        <v>12</v>
      </c>
    </row>
    <row r="4" spans="1:1" x14ac:dyDescent="0.25">
      <c r="A4" t="s">
        <v>23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40</v>
      </c>
    </row>
    <row r="32" spans="1:1" x14ac:dyDescent="0.25">
      <c r="A32" t="s">
        <v>41</v>
      </c>
    </row>
    <row r="33" spans="1:1" x14ac:dyDescent="0.25">
      <c r="A33" t="s">
        <v>42</v>
      </c>
    </row>
    <row r="34" spans="1:1" x14ac:dyDescent="0.25">
      <c r="A34" t="s">
        <v>43</v>
      </c>
    </row>
    <row r="35" spans="1:1" x14ac:dyDescent="0.25">
      <c r="A35" t="s">
        <v>44</v>
      </c>
    </row>
    <row r="36" spans="1:1" x14ac:dyDescent="0.25">
      <c r="A36" t="s">
        <v>45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8"/>
  <sheetViews>
    <sheetView tabSelected="1" zoomScale="73" zoomScaleNormal="73" zoomScaleSheetLayoutView="70" zoomScalePageLayoutView="64" workbookViewId="0">
      <selection activeCell="I1" sqref="I1:L3"/>
    </sheetView>
  </sheetViews>
  <sheetFormatPr defaultColWidth="8.7109375" defaultRowHeight="15.75" x14ac:dyDescent="0.25"/>
  <cols>
    <col min="1" max="1" width="43.140625" style="4" customWidth="1"/>
    <col min="2" max="2" width="10.7109375" style="4" customWidth="1"/>
    <col min="3" max="3" width="11.28515625" style="4" customWidth="1"/>
    <col min="4" max="4" width="10.42578125" style="4" customWidth="1"/>
    <col min="5" max="5" width="12" style="4" customWidth="1"/>
    <col min="6" max="6" width="11.42578125" style="4" customWidth="1"/>
    <col min="7" max="7" width="11.140625" style="4" customWidth="1"/>
    <col min="8" max="8" width="10.42578125" style="4" customWidth="1"/>
    <col min="9" max="9" width="11" style="4" customWidth="1"/>
    <col min="10" max="10" width="10.42578125" style="4" customWidth="1"/>
    <col min="11" max="11" width="11.5703125" style="4" customWidth="1"/>
    <col min="12" max="12" width="11.140625" style="4" customWidth="1"/>
    <col min="13" max="16384" width="8.7109375" style="4"/>
  </cols>
  <sheetData>
    <row r="1" spans="1:12" ht="72.75" customHeight="1" x14ac:dyDescent="0.3">
      <c r="A1" s="11"/>
      <c r="B1" s="11"/>
      <c r="C1" s="11"/>
      <c r="D1" s="11"/>
      <c r="E1" s="11"/>
      <c r="F1" s="11"/>
      <c r="G1" s="11"/>
      <c r="H1" s="11"/>
      <c r="I1" s="23" t="s">
        <v>110</v>
      </c>
      <c r="J1" s="23"/>
      <c r="K1" s="23"/>
      <c r="L1" s="23"/>
    </row>
    <row r="2" spans="1:12" ht="18.75" customHeight="1" x14ac:dyDescent="0.3">
      <c r="A2" s="11"/>
      <c r="B2" s="11"/>
      <c r="C2" s="11"/>
      <c r="D2" s="11"/>
      <c r="E2" s="11"/>
      <c r="F2" s="11"/>
      <c r="G2" s="11"/>
      <c r="H2" s="11"/>
      <c r="I2" s="23"/>
      <c r="J2" s="23"/>
      <c r="K2" s="23"/>
      <c r="L2" s="23"/>
    </row>
    <row r="3" spans="1:12" ht="42" customHeight="1" x14ac:dyDescent="0.3">
      <c r="A3" s="11"/>
      <c r="B3" s="11"/>
      <c r="C3" s="11"/>
      <c r="D3" s="11"/>
      <c r="E3" s="11"/>
      <c r="F3" s="11"/>
      <c r="G3" s="11"/>
      <c r="H3" s="11"/>
      <c r="I3" s="23"/>
      <c r="J3" s="23"/>
      <c r="K3" s="23"/>
      <c r="L3" s="23"/>
    </row>
    <row r="4" spans="1:12" ht="18.75" x14ac:dyDescent="0.25">
      <c r="A4" s="27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8.75" x14ac:dyDescent="0.25">
      <c r="A5" s="27" t="s">
        <v>59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5" customFormat="1" ht="18.75" customHeight="1" x14ac:dyDescent="0.25">
      <c r="A6" s="24" t="s">
        <v>98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s="5" customForma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51" customHeight="1" x14ac:dyDescent="0.25">
      <c r="A8" s="9" t="s">
        <v>0</v>
      </c>
      <c r="B8" s="3" t="s">
        <v>57</v>
      </c>
      <c r="C8" s="3" t="s">
        <v>106</v>
      </c>
      <c r="D8" s="3" t="s">
        <v>97</v>
      </c>
      <c r="E8" s="3" t="s">
        <v>107</v>
      </c>
      <c r="F8" s="3" t="s">
        <v>99</v>
      </c>
      <c r="G8" s="3" t="s">
        <v>100</v>
      </c>
      <c r="H8" s="3" t="s">
        <v>101</v>
      </c>
      <c r="I8" s="3" t="s">
        <v>104</v>
      </c>
      <c r="J8" s="3" t="s">
        <v>105</v>
      </c>
      <c r="K8" s="3" t="s">
        <v>108</v>
      </c>
      <c r="L8" s="3" t="s">
        <v>109</v>
      </c>
    </row>
    <row r="9" spans="1:12" x14ac:dyDescent="0.25">
      <c r="A9" s="9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</row>
    <row r="10" spans="1:12" ht="42" customHeight="1" x14ac:dyDescent="0.25">
      <c r="A10" s="12" t="s">
        <v>102</v>
      </c>
      <c r="B10" s="3" t="s">
        <v>55</v>
      </c>
      <c r="C10" s="13">
        <v>20777</v>
      </c>
      <c r="D10" s="13">
        <f>20434/C10*100</f>
        <v>98.349136063916831</v>
      </c>
      <c r="E10" s="13">
        <v>20545</v>
      </c>
      <c r="F10" s="13">
        <f t="shared" ref="F10:F16" si="0">E10/C10*100</f>
        <v>98.883380661308166</v>
      </c>
      <c r="G10" s="13">
        <v>20395</v>
      </c>
      <c r="H10" s="13">
        <f t="shared" ref="H10:H16" si="1">G10/E10*100</f>
        <v>99.269895351667074</v>
      </c>
      <c r="I10" s="13">
        <v>20245</v>
      </c>
      <c r="J10" s="13">
        <f t="shared" ref="J10:J16" si="2">I10/G10*100</f>
        <v>99.264525619024269</v>
      </c>
      <c r="K10" s="13">
        <v>20085</v>
      </c>
      <c r="L10" s="13">
        <f t="shared" ref="L10:L16" si="3">K10/I10*100</f>
        <v>99.209681402815505</v>
      </c>
    </row>
    <row r="11" spans="1:12" x14ac:dyDescent="0.25">
      <c r="A11" s="12" t="s">
        <v>60</v>
      </c>
      <c r="B11" s="3" t="s">
        <v>55</v>
      </c>
      <c r="C11" s="13">
        <v>789</v>
      </c>
      <c r="D11" s="13">
        <f>C11/1072*100</f>
        <v>73.600746268656707</v>
      </c>
      <c r="E11" s="13">
        <v>624</v>
      </c>
      <c r="F11" s="13">
        <f t="shared" si="0"/>
        <v>79.087452471482891</v>
      </c>
      <c r="G11" s="13">
        <v>636</v>
      </c>
      <c r="H11" s="13">
        <f t="shared" si="1"/>
        <v>101.92307692307692</v>
      </c>
      <c r="I11" s="13">
        <v>642</v>
      </c>
      <c r="J11" s="13">
        <f t="shared" si="2"/>
        <v>100.9433962264151</v>
      </c>
      <c r="K11" s="13">
        <v>651</v>
      </c>
      <c r="L11" s="13">
        <f t="shared" si="3"/>
        <v>101.4018691588785</v>
      </c>
    </row>
    <row r="12" spans="1:12" x14ac:dyDescent="0.25">
      <c r="A12" s="12" t="s">
        <v>61</v>
      </c>
      <c r="B12" s="3" t="s">
        <v>55</v>
      </c>
      <c r="C12" s="13">
        <v>3139</v>
      </c>
      <c r="D12" s="13">
        <f>C12/2493*100</f>
        <v>125.9125551544324</v>
      </c>
      <c r="E12" s="13">
        <v>3058</v>
      </c>
      <c r="F12" s="13">
        <f t="shared" si="0"/>
        <v>97.419560369544442</v>
      </c>
      <c r="G12" s="13">
        <v>3230</v>
      </c>
      <c r="H12" s="13">
        <f t="shared" si="1"/>
        <v>105.62459123610202</v>
      </c>
      <c r="I12" s="13">
        <v>3250</v>
      </c>
      <c r="J12" s="13">
        <f t="shared" si="2"/>
        <v>100.61919504643964</v>
      </c>
      <c r="K12" s="13">
        <v>3275</v>
      </c>
      <c r="L12" s="13">
        <f t="shared" si="3"/>
        <v>100.76923076923077</v>
      </c>
    </row>
    <row r="13" spans="1:12" ht="47.25" x14ac:dyDescent="0.25">
      <c r="A13" s="14" t="s">
        <v>62</v>
      </c>
      <c r="B13" s="3" t="s">
        <v>63</v>
      </c>
      <c r="C13" s="13">
        <v>286484.7</v>
      </c>
      <c r="D13" s="13">
        <f>C13/85311.6*100</f>
        <v>335.80978436695597</v>
      </c>
      <c r="E13" s="13">
        <v>332646.59999999998</v>
      </c>
      <c r="F13" s="13">
        <f t="shared" si="0"/>
        <v>116.11321651732185</v>
      </c>
      <c r="G13" s="13">
        <v>215418.9</v>
      </c>
      <c r="H13" s="13">
        <f t="shared" si="1"/>
        <v>64.759086670358272</v>
      </c>
      <c r="I13" s="13">
        <v>168778.7</v>
      </c>
      <c r="J13" s="13">
        <f t="shared" si="2"/>
        <v>78.34906779303023</v>
      </c>
      <c r="K13" s="13">
        <v>175336.3</v>
      </c>
      <c r="L13" s="13">
        <f t="shared" si="3"/>
        <v>103.88532439223668</v>
      </c>
    </row>
    <row r="14" spans="1:12" ht="31.5" x14ac:dyDescent="0.25">
      <c r="A14" s="14" t="s">
        <v>64</v>
      </c>
      <c r="B14" s="3" t="s">
        <v>63</v>
      </c>
      <c r="C14" s="13">
        <v>108665.1</v>
      </c>
      <c r="D14" s="13">
        <f>C14/85311.6*100</f>
        <v>127.37435471846736</v>
      </c>
      <c r="E14" s="13">
        <v>143736.79999999999</v>
      </c>
      <c r="F14" s="13">
        <f t="shared" si="0"/>
        <v>132.2750358670815</v>
      </c>
      <c r="G14" s="13">
        <v>90370.5</v>
      </c>
      <c r="H14" s="13">
        <f t="shared" si="1"/>
        <v>62.872208091456052</v>
      </c>
      <c r="I14" s="13">
        <v>92141</v>
      </c>
      <c r="J14" s="13">
        <f t="shared" si="2"/>
        <v>101.95915702579934</v>
      </c>
      <c r="K14" s="13">
        <v>94474.7</v>
      </c>
      <c r="L14" s="13">
        <f t="shared" si="3"/>
        <v>102.53274872206725</v>
      </c>
    </row>
    <row r="15" spans="1:12" x14ac:dyDescent="0.25">
      <c r="A15" s="14" t="s">
        <v>65</v>
      </c>
      <c r="B15" s="3" t="s">
        <v>63</v>
      </c>
      <c r="C15" s="13">
        <v>6.9</v>
      </c>
      <c r="D15" s="13">
        <f>C15/6825.3*100</f>
        <v>0.10109445738648851</v>
      </c>
      <c r="E15" s="15">
        <v>932</v>
      </c>
      <c r="F15" s="15">
        <f t="shared" si="0"/>
        <v>13507.246376811594</v>
      </c>
      <c r="G15" s="15">
        <v>102.1</v>
      </c>
      <c r="H15" s="15">
        <f t="shared" si="1"/>
        <v>10.954935622317596</v>
      </c>
      <c r="I15" s="15">
        <v>101.1</v>
      </c>
      <c r="J15" s="15">
        <f t="shared" si="2"/>
        <v>99.020568070519104</v>
      </c>
      <c r="K15" s="15">
        <v>101.1</v>
      </c>
      <c r="L15" s="15">
        <f t="shared" si="3"/>
        <v>100</v>
      </c>
    </row>
    <row r="16" spans="1:12" x14ac:dyDescent="0.25">
      <c r="A16" s="14" t="s">
        <v>66</v>
      </c>
      <c r="B16" s="3" t="s">
        <v>63</v>
      </c>
      <c r="C16" s="13">
        <v>0</v>
      </c>
      <c r="D16" s="13">
        <f>C16/2675.8</f>
        <v>0</v>
      </c>
      <c r="E16" s="15">
        <v>0</v>
      </c>
      <c r="F16" s="15" t="e">
        <f t="shared" si="0"/>
        <v>#DIV/0!</v>
      </c>
      <c r="G16" s="15">
        <v>0</v>
      </c>
      <c r="H16" s="15" t="e">
        <f t="shared" si="1"/>
        <v>#DIV/0!</v>
      </c>
      <c r="I16" s="15">
        <v>0</v>
      </c>
      <c r="J16" s="15" t="e">
        <f t="shared" si="2"/>
        <v>#DIV/0!</v>
      </c>
      <c r="K16" s="15">
        <v>0</v>
      </c>
      <c r="L16" s="15" t="e">
        <f t="shared" si="3"/>
        <v>#DIV/0!</v>
      </c>
    </row>
    <row r="17" spans="1:12" x14ac:dyDescent="0.25">
      <c r="A17" s="14" t="s">
        <v>67</v>
      </c>
      <c r="B17" s="3" t="s">
        <v>63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1:12" ht="54" customHeight="1" x14ac:dyDescent="0.25">
      <c r="A18" s="12" t="s">
        <v>68</v>
      </c>
      <c r="B18" s="3" t="s">
        <v>1</v>
      </c>
      <c r="C18" s="13">
        <f>SUM(C19:C29)</f>
        <v>27</v>
      </c>
      <c r="D18" s="13">
        <f>C18/30*100</f>
        <v>90</v>
      </c>
      <c r="E18" s="13">
        <f t="shared" ref="E18:K18" si="4">SUM(E19:E29)</f>
        <v>27</v>
      </c>
      <c r="F18" s="13">
        <f t="shared" ref="F18:F25" si="5">E18/C18*100</f>
        <v>100</v>
      </c>
      <c r="G18" s="13">
        <f t="shared" si="4"/>
        <v>27</v>
      </c>
      <c r="H18" s="13">
        <f t="shared" ref="H18:H25" si="6">G18/E18*100</f>
        <v>100</v>
      </c>
      <c r="I18" s="13">
        <f t="shared" si="4"/>
        <v>27</v>
      </c>
      <c r="J18" s="13">
        <f t="shared" ref="J18:J25" si="7">I18/G18*100</f>
        <v>100</v>
      </c>
      <c r="K18" s="13">
        <f t="shared" si="4"/>
        <v>27</v>
      </c>
      <c r="L18" s="13">
        <f t="shared" ref="L18:L25" si="8">K18/I18*100</f>
        <v>100</v>
      </c>
    </row>
    <row r="19" spans="1:12" ht="31.5" x14ac:dyDescent="0.25">
      <c r="A19" s="12" t="s">
        <v>94</v>
      </c>
      <c r="B19" s="3" t="s">
        <v>1</v>
      </c>
      <c r="C19" s="13">
        <v>4</v>
      </c>
      <c r="D19" s="13">
        <f>C19/5*100</f>
        <v>80</v>
      </c>
      <c r="E19" s="13">
        <v>4</v>
      </c>
      <c r="F19" s="13">
        <f t="shared" si="5"/>
        <v>100</v>
      </c>
      <c r="G19" s="13">
        <v>4</v>
      </c>
      <c r="H19" s="13">
        <f t="shared" si="6"/>
        <v>100</v>
      </c>
      <c r="I19" s="13">
        <v>4</v>
      </c>
      <c r="J19" s="13">
        <f t="shared" si="7"/>
        <v>100</v>
      </c>
      <c r="K19" s="13">
        <v>4</v>
      </c>
      <c r="L19" s="13">
        <f t="shared" si="8"/>
        <v>100</v>
      </c>
    </row>
    <row r="20" spans="1:12" ht="39" customHeight="1" x14ac:dyDescent="0.25">
      <c r="A20" s="12" t="s">
        <v>96</v>
      </c>
      <c r="B20" s="3" t="s">
        <v>1</v>
      </c>
      <c r="C20" s="13">
        <v>2</v>
      </c>
      <c r="D20" s="13">
        <f>C20/3*100</f>
        <v>66.666666666666657</v>
      </c>
      <c r="E20" s="13">
        <v>2</v>
      </c>
      <c r="F20" s="13">
        <f t="shared" si="5"/>
        <v>100</v>
      </c>
      <c r="G20" s="13">
        <v>2</v>
      </c>
      <c r="H20" s="13">
        <f t="shared" si="6"/>
        <v>100</v>
      </c>
      <c r="I20" s="13">
        <v>2</v>
      </c>
      <c r="J20" s="13">
        <f t="shared" si="7"/>
        <v>100</v>
      </c>
      <c r="K20" s="13">
        <v>2</v>
      </c>
      <c r="L20" s="13">
        <f t="shared" si="8"/>
        <v>100</v>
      </c>
    </row>
    <row r="21" spans="1:12" ht="34.5" customHeight="1" x14ac:dyDescent="0.25">
      <c r="A21" s="12" t="s">
        <v>95</v>
      </c>
      <c r="B21" s="3" t="s">
        <v>1</v>
      </c>
      <c r="C21" s="13">
        <v>0</v>
      </c>
      <c r="D21" s="13">
        <v>0</v>
      </c>
      <c r="E21" s="13">
        <v>0</v>
      </c>
      <c r="F21" s="13" t="e">
        <f t="shared" si="5"/>
        <v>#DIV/0!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1:12" ht="23.25" customHeight="1" x14ac:dyDescent="0.25">
      <c r="A22" s="12" t="s">
        <v>69</v>
      </c>
      <c r="B22" s="3" t="s">
        <v>1</v>
      </c>
      <c r="C22" s="13">
        <v>4</v>
      </c>
      <c r="D22" s="13">
        <f>C22/5*100</f>
        <v>80</v>
      </c>
      <c r="E22" s="13">
        <v>4</v>
      </c>
      <c r="F22" s="13">
        <f t="shared" si="5"/>
        <v>100</v>
      </c>
      <c r="G22" s="13">
        <v>4</v>
      </c>
      <c r="H22" s="13">
        <f t="shared" si="6"/>
        <v>100</v>
      </c>
      <c r="I22" s="13">
        <v>4</v>
      </c>
      <c r="J22" s="13">
        <f t="shared" si="7"/>
        <v>100</v>
      </c>
      <c r="K22" s="13">
        <v>4</v>
      </c>
      <c r="L22" s="13">
        <f t="shared" si="8"/>
        <v>100</v>
      </c>
    </row>
    <row r="23" spans="1:12" ht="23.25" customHeight="1" x14ac:dyDescent="0.25">
      <c r="A23" s="12" t="s">
        <v>70</v>
      </c>
      <c r="B23" s="3" t="s">
        <v>1</v>
      </c>
      <c r="C23" s="13">
        <v>1</v>
      </c>
      <c r="D23" s="13">
        <v>0</v>
      </c>
      <c r="E23" s="13">
        <v>1</v>
      </c>
      <c r="F23" s="13">
        <v>1</v>
      </c>
      <c r="G23" s="13">
        <v>1</v>
      </c>
      <c r="H23" s="13">
        <v>0</v>
      </c>
      <c r="I23" s="13">
        <v>1</v>
      </c>
      <c r="J23" s="13">
        <v>0</v>
      </c>
      <c r="K23" s="13">
        <v>1</v>
      </c>
      <c r="L23" s="13">
        <v>0</v>
      </c>
    </row>
    <row r="24" spans="1:12" ht="20.25" customHeight="1" x14ac:dyDescent="0.25">
      <c r="A24" s="12" t="s">
        <v>71</v>
      </c>
      <c r="B24" s="3" t="s">
        <v>1</v>
      </c>
      <c r="C24" s="13">
        <v>5</v>
      </c>
      <c r="D24" s="13">
        <f>C24/C24*100</f>
        <v>100</v>
      </c>
      <c r="E24" s="13">
        <v>5</v>
      </c>
      <c r="F24" s="13">
        <f t="shared" si="5"/>
        <v>100</v>
      </c>
      <c r="G24" s="13">
        <v>5</v>
      </c>
      <c r="H24" s="13">
        <f t="shared" si="6"/>
        <v>100</v>
      </c>
      <c r="I24" s="13">
        <v>5</v>
      </c>
      <c r="J24" s="13">
        <f t="shared" si="7"/>
        <v>100</v>
      </c>
      <c r="K24" s="13">
        <v>5</v>
      </c>
      <c r="L24" s="13">
        <f t="shared" si="8"/>
        <v>100</v>
      </c>
    </row>
    <row r="25" spans="1:12" ht="18.75" customHeight="1" x14ac:dyDescent="0.25">
      <c r="A25" s="12" t="s">
        <v>72</v>
      </c>
      <c r="B25" s="3" t="s">
        <v>1</v>
      </c>
      <c r="C25" s="13">
        <v>2</v>
      </c>
      <c r="D25" s="13">
        <f>C25/2*100</f>
        <v>100</v>
      </c>
      <c r="E25" s="13">
        <v>2</v>
      </c>
      <c r="F25" s="13">
        <f t="shared" si="5"/>
        <v>100</v>
      </c>
      <c r="G25" s="13">
        <v>2</v>
      </c>
      <c r="H25" s="13">
        <f t="shared" si="6"/>
        <v>100</v>
      </c>
      <c r="I25" s="13">
        <v>2</v>
      </c>
      <c r="J25" s="13">
        <f t="shared" si="7"/>
        <v>100</v>
      </c>
      <c r="K25" s="13">
        <v>2</v>
      </c>
      <c r="L25" s="13">
        <f t="shared" si="8"/>
        <v>100</v>
      </c>
    </row>
    <row r="26" spans="1:12" ht="22.5" customHeight="1" x14ac:dyDescent="0.25">
      <c r="A26" s="12" t="s">
        <v>73</v>
      </c>
      <c r="B26" s="3" t="s">
        <v>1</v>
      </c>
      <c r="C26" s="13">
        <v>4</v>
      </c>
      <c r="D26" s="13">
        <f>C26/4*100</f>
        <v>100</v>
      </c>
      <c r="E26" s="13">
        <v>4</v>
      </c>
      <c r="F26" s="13">
        <f>E26/C26*100</f>
        <v>100</v>
      </c>
      <c r="G26" s="13">
        <v>4</v>
      </c>
      <c r="H26" s="13">
        <f>G26/E26*100</f>
        <v>100</v>
      </c>
      <c r="I26" s="13">
        <v>4</v>
      </c>
      <c r="J26" s="13">
        <f>I26/G26*100</f>
        <v>100</v>
      </c>
      <c r="K26" s="13">
        <v>4</v>
      </c>
      <c r="L26" s="13">
        <f>K26/I26*100</f>
        <v>100</v>
      </c>
    </row>
    <row r="27" spans="1:12" ht="20.25" customHeight="1" x14ac:dyDescent="0.25">
      <c r="A27" s="12" t="s">
        <v>74</v>
      </c>
      <c r="B27" s="3" t="s">
        <v>1</v>
      </c>
      <c r="C27" s="13">
        <v>5</v>
      </c>
      <c r="D27" s="13">
        <f>C27/5*100</f>
        <v>100</v>
      </c>
      <c r="E27" s="13">
        <v>5</v>
      </c>
      <c r="F27" s="13">
        <f>E27/C27*100</f>
        <v>100</v>
      </c>
      <c r="G27" s="13">
        <v>5</v>
      </c>
      <c r="H27" s="13">
        <f>G27/E27*100</f>
        <v>100</v>
      </c>
      <c r="I27" s="13">
        <v>5</v>
      </c>
      <c r="J27" s="13">
        <f>I27/G27*100</f>
        <v>100</v>
      </c>
      <c r="K27" s="13">
        <v>5</v>
      </c>
      <c r="L27" s="13">
        <f>K27/I27*100</f>
        <v>100</v>
      </c>
    </row>
    <row r="28" spans="1:12" ht="22.5" customHeight="1" x14ac:dyDescent="0.25">
      <c r="A28" s="12" t="s">
        <v>75</v>
      </c>
      <c r="B28" s="3" t="s">
        <v>1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</row>
    <row r="29" spans="1:12" ht="20.25" customHeight="1" x14ac:dyDescent="0.25">
      <c r="A29" s="12" t="s">
        <v>76</v>
      </c>
      <c r="B29" s="3" t="s">
        <v>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1:12" ht="47.25" x14ac:dyDescent="0.25">
      <c r="A30" s="12" t="s">
        <v>77</v>
      </c>
      <c r="B30" s="3" t="s">
        <v>1</v>
      </c>
      <c r="C30" s="13">
        <f>C31+C32+C33+C34+C35+C36+C37</f>
        <v>7</v>
      </c>
      <c r="D30" s="13">
        <f>C30/5*100</f>
        <v>140</v>
      </c>
      <c r="E30" s="13">
        <f>E31+E32+E33+E34+E35+E36+E37</f>
        <v>7</v>
      </c>
      <c r="F30" s="13">
        <f>E30/C30*100</f>
        <v>100</v>
      </c>
      <c r="G30" s="13">
        <f>G31+G32+G33+G34+G35+G36+G37</f>
        <v>7</v>
      </c>
      <c r="H30" s="13">
        <f>G30/E30*100</f>
        <v>100</v>
      </c>
      <c r="I30" s="13">
        <f>I31+I32+I33+I34+I35+I36+I37</f>
        <v>7</v>
      </c>
      <c r="J30" s="13">
        <f>I30/G30*100</f>
        <v>100</v>
      </c>
      <c r="K30" s="13">
        <f>K31+K32+K33+K34+K35+K36+K37</f>
        <v>7</v>
      </c>
      <c r="L30" s="13">
        <f>K30/I30*100</f>
        <v>100</v>
      </c>
    </row>
    <row r="31" spans="1:12" ht="16.5" customHeight="1" x14ac:dyDescent="0.25">
      <c r="A31" s="12" t="s">
        <v>78</v>
      </c>
      <c r="B31" s="3" t="s">
        <v>1</v>
      </c>
      <c r="C31" s="13">
        <v>1</v>
      </c>
      <c r="D31" s="13">
        <f>C31/1*100</f>
        <v>100</v>
      </c>
      <c r="E31" s="13">
        <v>1</v>
      </c>
      <c r="F31" s="13">
        <f>E31/C31*100</f>
        <v>100</v>
      </c>
      <c r="G31" s="13">
        <v>1</v>
      </c>
      <c r="H31" s="13">
        <f>G31/E31*100</f>
        <v>100</v>
      </c>
      <c r="I31" s="13">
        <v>1</v>
      </c>
      <c r="J31" s="13">
        <f>H31/F31*100</f>
        <v>100</v>
      </c>
      <c r="K31" s="13">
        <v>1</v>
      </c>
      <c r="L31" s="13">
        <f>K31/I31*100</f>
        <v>100</v>
      </c>
    </row>
    <row r="32" spans="1:12" ht="39" customHeight="1" x14ac:dyDescent="0.25">
      <c r="A32" s="12" t="s">
        <v>79</v>
      </c>
      <c r="B32" s="3" t="s">
        <v>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1:12" x14ac:dyDescent="0.25">
      <c r="A33" s="12" t="s">
        <v>80</v>
      </c>
      <c r="B33" s="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1:12" x14ac:dyDescent="0.25">
      <c r="A34" s="12" t="s">
        <v>81</v>
      </c>
      <c r="B34" s="3" t="s">
        <v>1</v>
      </c>
      <c r="C34" s="13">
        <v>1</v>
      </c>
      <c r="D34" s="13">
        <v>0</v>
      </c>
      <c r="E34" s="13">
        <v>1</v>
      </c>
      <c r="F34" s="13">
        <f>E34/C34*100</f>
        <v>100</v>
      </c>
      <c r="G34" s="13">
        <v>1</v>
      </c>
      <c r="H34" s="13">
        <f>G34/E34*100</f>
        <v>100</v>
      </c>
      <c r="I34" s="13">
        <v>1</v>
      </c>
      <c r="J34" s="13">
        <f>H34/F34*100</f>
        <v>100</v>
      </c>
      <c r="K34" s="13">
        <v>1</v>
      </c>
      <c r="L34" s="13">
        <f>K34/I34*100</f>
        <v>100</v>
      </c>
    </row>
    <row r="35" spans="1:12" x14ac:dyDescent="0.25">
      <c r="A35" s="12" t="s">
        <v>82</v>
      </c>
      <c r="B35" s="3" t="s">
        <v>1</v>
      </c>
      <c r="C35" s="13">
        <v>1</v>
      </c>
      <c r="D35" s="13">
        <f>C35/1*100</f>
        <v>100</v>
      </c>
      <c r="E35" s="13">
        <v>1</v>
      </c>
      <c r="F35" s="13">
        <f>E35/C35*100</f>
        <v>100</v>
      </c>
      <c r="G35" s="13">
        <v>1</v>
      </c>
      <c r="H35" s="13">
        <f>G35/E35*100</f>
        <v>100</v>
      </c>
      <c r="I35" s="13">
        <v>1</v>
      </c>
      <c r="J35" s="13">
        <f>I35/G35*100</f>
        <v>100</v>
      </c>
      <c r="K35" s="13">
        <v>1</v>
      </c>
      <c r="L35" s="13">
        <f>K35/I35*100</f>
        <v>100</v>
      </c>
    </row>
    <row r="36" spans="1:12" x14ac:dyDescent="0.25">
      <c r="A36" s="12" t="s">
        <v>83</v>
      </c>
      <c r="B36" s="3" t="s">
        <v>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1:12" ht="47.25" x14ac:dyDescent="0.25">
      <c r="A37" s="12" t="s">
        <v>84</v>
      </c>
      <c r="B37" s="3" t="s">
        <v>1</v>
      </c>
      <c r="C37" s="13">
        <v>4</v>
      </c>
      <c r="D37" s="13">
        <f>C37/4*100</f>
        <v>100</v>
      </c>
      <c r="E37" s="13">
        <v>4</v>
      </c>
      <c r="F37" s="13">
        <f>E37/C37*100</f>
        <v>100</v>
      </c>
      <c r="G37" s="13">
        <v>4</v>
      </c>
      <c r="H37" s="13">
        <f>G37/E37*100</f>
        <v>100</v>
      </c>
      <c r="I37" s="13">
        <v>4</v>
      </c>
      <c r="J37" s="13">
        <f>I37/G37*100</f>
        <v>100</v>
      </c>
      <c r="K37" s="13">
        <v>4</v>
      </c>
      <c r="L37" s="13">
        <f>K37/I37*100</f>
        <v>100</v>
      </c>
    </row>
    <row r="38" spans="1:12" ht="31.5" x14ac:dyDescent="0.25">
      <c r="A38" s="12" t="s">
        <v>85</v>
      </c>
      <c r="B38" s="3" t="s">
        <v>1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</row>
    <row r="39" spans="1:12" ht="15" customHeight="1" x14ac:dyDescent="0.25">
      <c r="A39" s="12" t="s">
        <v>86</v>
      </c>
      <c r="B39" s="3" t="s">
        <v>87</v>
      </c>
      <c r="C39" s="13">
        <v>58.039099999999998</v>
      </c>
      <c r="D39" s="13">
        <f>C39/40*100</f>
        <v>145.09774999999999</v>
      </c>
      <c r="E39" s="13">
        <v>58.039099999999998</v>
      </c>
      <c r="F39" s="13">
        <f>E39/C39*100</f>
        <v>100</v>
      </c>
      <c r="G39" s="13">
        <v>58.039099999999998</v>
      </c>
      <c r="H39" s="13">
        <f>G39/E39*100</f>
        <v>100</v>
      </c>
      <c r="I39" s="13">
        <v>58.039099999999998</v>
      </c>
      <c r="J39" s="13">
        <f>I39/G39*100</f>
        <v>100</v>
      </c>
      <c r="K39" s="13">
        <v>58.039099999999998</v>
      </c>
      <c r="L39" s="13">
        <f>K39/I39*100</f>
        <v>100</v>
      </c>
    </row>
    <row r="40" spans="1:12" x14ac:dyDescent="0.25">
      <c r="A40" s="12" t="s">
        <v>88</v>
      </c>
      <c r="B40" s="13" t="s">
        <v>87</v>
      </c>
      <c r="C40" s="13">
        <v>52.44285</v>
      </c>
      <c r="D40" s="13">
        <f>C40/27.4*100</f>
        <v>191.39726277372264</v>
      </c>
      <c r="E40" s="13">
        <v>52.44285</v>
      </c>
      <c r="F40" s="13">
        <f>E40/C40*100</f>
        <v>100</v>
      </c>
      <c r="G40" s="13">
        <v>52.44285</v>
      </c>
      <c r="H40" s="13">
        <f>G40/E40*100</f>
        <v>100</v>
      </c>
      <c r="I40" s="13">
        <v>52.44285</v>
      </c>
      <c r="J40" s="13">
        <f>I40/G40*100</f>
        <v>100</v>
      </c>
      <c r="K40" s="13">
        <v>52.44285</v>
      </c>
      <c r="L40" s="13">
        <f>K40/I40*100</f>
        <v>100</v>
      </c>
    </row>
    <row r="41" spans="1:12" x14ac:dyDescent="0.25">
      <c r="A41" s="12" t="s">
        <v>89</v>
      </c>
      <c r="B41" s="13" t="s">
        <v>90</v>
      </c>
      <c r="C41" s="13">
        <v>27</v>
      </c>
      <c r="D41" s="13">
        <f>C41/27*100</f>
        <v>100</v>
      </c>
      <c r="E41" s="13">
        <v>31</v>
      </c>
      <c r="F41" s="13">
        <f>E41/C41*100</f>
        <v>114.81481481481481</v>
      </c>
      <c r="G41" s="13">
        <v>31</v>
      </c>
      <c r="H41" s="13">
        <f>G41/E41*100</f>
        <v>100</v>
      </c>
      <c r="I41" s="13">
        <v>31</v>
      </c>
      <c r="J41" s="13">
        <f>I41/G41*100</f>
        <v>100</v>
      </c>
      <c r="K41" s="13">
        <v>31</v>
      </c>
      <c r="L41" s="13">
        <f>K41/I41*100</f>
        <v>100</v>
      </c>
    </row>
    <row r="42" spans="1:12" x14ac:dyDescent="0.25">
      <c r="A42" s="12" t="s">
        <v>91</v>
      </c>
      <c r="B42" s="13" t="s">
        <v>56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1:12" ht="31.5" x14ac:dyDescent="0.25">
      <c r="A43" s="12" t="s">
        <v>92</v>
      </c>
      <c r="B43" s="13" t="s">
        <v>90</v>
      </c>
      <c r="C43" s="13">
        <v>5</v>
      </c>
      <c r="D43" s="13">
        <f>C43/4*100</f>
        <v>125</v>
      </c>
      <c r="E43" s="13">
        <v>5</v>
      </c>
      <c r="F43" s="13">
        <f>E43/C43*100</f>
        <v>100</v>
      </c>
      <c r="G43" s="13">
        <v>5</v>
      </c>
      <c r="H43" s="13">
        <f>G43/E43*100</f>
        <v>100</v>
      </c>
      <c r="I43" s="13">
        <v>5</v>
      </c>
      <c r="J43" s="13">
        <f>I43/G43*100</f>
        <v>100</v>
      </c>
      <c r="K43" s="13">
        <v>5</v>
      </c>
      <c r="L43" s="13">
        <f>K43/I43*100</f>
        <v>100</v>
      </c>
    </row>
    <row r="44" spans="1:12" ht="31.5" x14ac:dyDescent="0.25">
      <c r="A44" s="12" t="s">
        <v>92</v>
      </c>
      <c r="B44" s="13" t="s">
        <v>93</v>
      </c>
      <c r="C44" s="13">
        <v>6.1</v>
      </c>
      <c r="D44" s="13">
        <f>C44/5.8*100</f>
        <v>105.17241379310344</v>
      </c>
      <c r="E44" s="13">
        <v>7</v>
      </c>
      <c r="F44" s="13">
        <f>E44/C44*100</f>
        <v>114.75409836065576</v>
      </c>
      <c r="G44" s="13">
        <v>8</v>
      </c>
      <c r="H44" s="13">
        <f>G44/E44*100</f>
        <v>114.28571428571428</v>
      </c>
      <c r="I44" s="13">
        <v>8</v>
      </c>
      <c r="J44" s="13">
        <f>I44/G44*100</f>
        <v>100</v>
      </c>
      <c r="K44" s="13">
        <v>8</v>
      </c>
      <c r="L44" s="13">
        <f>K44/I44*100</f>
        <v>100</v>
      </c>
    </row>
    <row r="46" spans="1:12" x14ac:dyDescent="0.25">
      <c r="A46" s="19"/>
      <c r="B46" s="16"/>
      <c r="C46" s="25"/>
      <c r="D46" s="25"/>
      <c r="E46" s="25"/>
      <c r="F46" s="25"/>
      <c r="G46" s="25"/>
      <c r="H46" s="25"/>
      <c r="I46" s="25"/>
      <c r="J46" s="25"/>
    </row>
    <row r="47" spans="1:1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51" spans="1:12" ht="18.75" x14ac:dyDescent="0.3">
      <c r="A51" s="10"/>
    </row>
    <row r="52" spans="1:12" ht="18.75" x14ac:dyDescent="0.3">
      <c r="A52" s="26" t="s">
        <v>103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4" spans="1:12" x14ac:dyDescent="0.25">
      <c r="A54" s="18"/>
    </row>
    <row r="57" spans="1:12" x14ac:dyDescent="0.25">
      <c r="A57" s="8"/>
    </row>
    <row r="58" spans="1:12" x14ac:dyDescent="0.25">
      <c r="A58" s="8"/>
    </row>
  </sheetData>
  <mergeCells count="7">
    <mergeCell ref="I1:L3"/>
    <mergeCell ref="A6:L6"/>
    <mergeCell ref="C46:F46"/>
    <mergeCell ref="G46:J46"/>
    <mergeCell ref="A52:L52"/>
    <mergeCell ref="A4:L4"/>
    <mergeCell ref="A5:L5"/>
  </mergeCells>
  <phoneticPr fontId="12" type="noConversion"/>
  <pageMargins left="1.1811023622047245" right="0.39370078740157483" top="0.59055118110236227" bottom="0.59055118110236227" header="0" footer="0"/>
  <pageSetup paperSize="9" scale="5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Предприятия</vt:lpstr>
      <vt:lpstr>Данные</vt:lpstr>
      <vt:lpstr>ОТГ</vt:lpstr>
      <vt:lpstr>ОТГ!Заголовки_для_печати</vt:lpstr>
      <vt:lpstr>ОТГ!Область_печати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cp:lastPrinted>2024-12-09T12:19:18Z</cp:lastPrinted>
  <dcterms:created xsi:type="dcterms:W3CDTF">2012-10-21T11:38:04Z</dcterms:created>
  <dcterms:modified xsi:type="dcterms:W3CDTF">2025-08-13T08:51:40Z</dcterms:modified>
</cp:coreProperties>
</file>