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585BCA0-E09A-474B-99E8-93D614F41EB0}" xr6:coauthVersionLast="47" xr6:coauthVersionMax="47" xr10:uidLastSave="{00000000-0000-0000-0000-000000000000}"/>
  <bookViews>
    <workbookView xWindow="-25140" yWindow="6930" windowWidth="22230" windowHeight="13245" tabRatio="831" firstSheet="2" activeTab="2"/>
  </bookViews>
  <sheets>
    <sheet name="Предприятия" sheetId="1" state="hidden" r:id="rId1"/>
    <sheet name="Данные" sheetId="4" state="hidden" r:id="rId2"/>
    <sheet name="Показники ОТГ" sheetId="94" r:id="rId3"/>
  </sheets>
  <definedNames>
    <definedName name="_xlnm.Print_Titles" localSheetId="2">'Показники ОТГ'!$6:$7</definedName>
    <definedName name="_xlnm.Print_Area" localSheetId="2">'Показники ОТГ'!$A$1:$L$55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94" l="1"/>
  <c r="J42" i="94"/>
  <c r="H42" i="94"/>
  <c r="F42" i="94"/>
  <c r="L41" i="94"/>
  <c r="J41" i="94"/>
  <c r="H41" i="94"/>
  <c r="F41" i="94"/>
  <c r="L40" i="94"/>
  <c r="J40" i="94"/>
  <c r="H40" i="94"/>
  <c r="F40" i="94"/>
  <c r="L39" i="94"/>
  <c r="J39" i="94"/>
  <c r="H39" i="94"/>
  <c r="F39" i="94"/>
  <c r="D34" i="94"/>
  <c r="E30" i="94"/>
  <c r="F30" i="94" s="1"/>
  <c r="D30" i="94"/>
  <c r="K29" i="94"/>
  <c r="I29" i="94"/>
  <c r="G29" i="94"/>
  <c r="J29" i="94" s="1"/>
  <c r="E29" i="94"/>
  <c r="D29" i="94"/>
  <c r="F29" i="94" s="1"/>
  <c r="D16" i="94"/>
  <c r="L25" i="94"/>
  <c r="L11" i="94"/>
  <c r="J11" i="94"/>
  <c r="H11" i="94"/>
  <c r="F11" i="94"/>
  <c r="K38" i="94"/>
  <c r="I38" i="94"/>
  <c r="L38" i="94" s="1"/>
  <c r="G38" i="94"/>
  <c r="H38" i="94" s="1"/>
  <c r="J38" i="94"/>
  <c r="E38" i="94"/>
  <c r="D38" i="94"/>
  <c r="E19" i="94"/>
  <c r="D19" i="94"/>
  <c r="F19" i="94" s="1"/>
  <c r="F17" i="94"/>
  <c r="J13" i="94"/>
  <c r="F13" i="94"/>
  <c r="L45" i="94"/>
  <c r="L44" i="94"/>
  <c r="L37" i="94"/>
  <c r="L35" i="94"/>
  <c r="L34" i="94"/>
  <c r="L33" i="94"/>
  <c r="L32" i="94"/>
  <c r="L31" i="94"/>
  <c r="L27" i="94"/>
  <c r="L26" i="94"/>
  <c r="L19" i="94"/>
  <c r="J45" i="94"/>
  <c r="J44" i="94"/>
  <c r="J37" i="94"/>
  <c r="J35" i="94"/>
  <c r="J34" i="94"/>
  <c r="J33" i="94"/>
  <c r="J32" i="94"/>
  <c r="J31" i="94"/>
  <c r="J27" i="94"/>
  <c r="J26" i="94"/>
  <c r="J25" i="94"/>
  <c r="J19" i="94"/>
  <c r="H45" i="94"/>
  <c r="H44" i="94"/>
  <c r="H37" i="94"/>
  <c r="H35" i="94"/>
  <c r="H34" i="94"/>
  <c r="H33" i="94"/>
  <c r="H32" i="94"/>
  <c r="H31" i="94"/>
  <c r="H27" i="94"/>
  <c r="H26" i="94"/>
  <c r="H19" i="94"/>
  <c r="F45" i="94"/>
  <c r="F44" i="94"/>
  <c r="F37" i="94"/>
  <c r="F35" i="94"/>
  <c r="F34" i="94"/>
  <c r="F33" i="94"/>
  <c r="F32" i="94"/>
  <c r="F31" i="94"/>
  <c r="F27" i="94"/>
  <c r="F26" i="94"/>
  <c r="F25" i="94"/>
  <c r="H30" i="94"/>
  <c r="L13" i="94"/>
  <c r="L12" i="94"/>
  <c r="L10" i="94"/>
  <c r="L9" i="94"/>
  <c r="J12" i="94"/>
  <c r="J10" i="94"/>
  <c r="J9" i="94"/>
  <c r="H12" i="94"/>
  <c r="H10" i="94"/>
  <c r="H9" i="94"/>
  <c r="F12" i="94"/>
  <c r="F10" i="94"/>
  <c r="F9" i="94"/>
  <c r="H17" i="94"/>
  <c r="H16" i="94"/>
  <c r="F38" i="94"/>
  <c r="J30" i="94"/>
  <c r="J17" i="94"/>
  <c r="L16" i="94"/>
  <c r="J16" i="94"/>
  <c r="L17" i="94"/>
  <c r="L30" i="94"/>
  <c r="L29" i="94"/>
  <c r="H13" i="94"/>
  <c r="H29" i="94"/>
  <c r="F16" i="94"/>
</calcChain>
</file>

<file path=xl/sharedStrings.xml><?xml version="1.0" encoding="utf-8"?>
<sst xmlns="http://schemas.openxmlformats.org/spreadsheetml/2006/main" count="162" uniqueCount="121">
  <si>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</si>
  <si>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</si>
  <si>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</si>
  <si>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</si>
  <si>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</si>
  <si>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</si>
  <si>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</si>
  <si>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</si>
  <si>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</si>
  <si>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</si>
  <si>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</si>
  <si>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</si>
  <si>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</si>
  <si>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</si>
  <si>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</si>
  <si>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</si>
  <si>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</si>
  <si>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</si>
  <si>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</si>
  <si>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</si>
  <si>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</si>
  <si>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</si>
  <si>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</si>
  <si>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</si>
  <si>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</si>
  <si>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</si>
  <si>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</si>
  <si>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</si>
  <si>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</si>
  <si>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</si>
  <si>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</si>
  <si>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</si>
  <si>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</si>
  <si>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</si>
  <si>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</si>
  <si>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</si>
  <si>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</si>
  <si>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</si>
  <si>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</si>
  <si>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</si>
  <si>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</si>
  <si>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</si>
  <si>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</si>
  <si>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</si>
  <si>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</si>
  <si>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</si>
  <si>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</si>
  <si>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</si>
  <si>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</si>
  <si>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</si>
  <si>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</si>
  <si>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</si>
  <si>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</si>
  <si>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</si>
  <si>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</si>
  <si>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 xml:space="preserve">Орієнтовний перелік показників оцінки соціально-економічного </t>
  </si>
  <si>
    <t>Найменування показника</t>
  </si>
  <si>
    <t>Одиниця 
виміру</t>
  </si>
  <si>
    <t>І</t>
  </si>
  <si>
    <t>Демографічна ситуація</t>
  </si>
  <si>
    <t>Чисельність постійного населення</t>
  </si>
  <si>
    <t>Кількість дітей віком до 16 років</t>
  </si>
  <si>
    <t>Середня очікувана тривалість життя при народженні</t>
  </si>
  <si>
    <t>років</t>
  </si>
  <si>
    <t>Природний приріст (скорочення) населення</t>
  </si>
  <si>
    <t>Загальний коефіціент вибуття сільського населення (на 100 осіб наявного сільського населення)</t>
  </si>
  <si>
    <t>%</t>
  </si>
  <si>
    <t>ІІ</t>
  </si>
  <si>
    <t xml:space="preserve">Економічна ефективність </t>
  </si>
  <si>
    <t xml:space="preserve"> грн</t>
  </si>
  <si>
    <t>у тому числі за рахунок коштів державного бюджету</t>
  </si>
  <si>
    <t>Обсяг  залучених прямих іноземних інвестицій на одну особу</t>
  </si>
  <si>
    <t>Кількість підприємств малого та середнього бізнесу на 100 осіб наявного населення</t>
  </si>
  <si>
    <t>Кількість кооперативів на 100 осіб наявного населення</t>
  </si>
  <si>
    <t>у тому числі:</t>
  </si>
  <si>
    <t>обслуговуючих сільськогосподарських</t>
  </si>
  <si>
    <t>виробничих сільськогосподарських</t>
  </si>
  <si>
    <t>споживчих</t>
  </si>
  <si>
    <t>Протяжність побудованих у звітному році доріг з твердим покриттям місцевого значення</t>
  </si>
  <si>
    <t>Кількість проектів регіонального розвитку, що реалізуються на території громади</t>
  </si>
  <si>
    <t>Рівень офіційно зареєстрованого безробіття</t>
  </si>
  <si>
    <t>ІІІ</t>
  </si>
  <si>
    <t>Фінансова самодостатність</t>
  </si>
  <si>
    <t>грн</t>
  </si>
  <si>
    <t>Капітальні видатки бюджету об’єднаної територіальної громади (без трансфертів) на 1 особу</t>
  </si>
  <si>
    <t>Обсяг надходжень до бюджету об’єднаної територіальної громади від сплати податку на доходи фізичних осіб</t>
  </si>
  <si>
    <t>Наявні доходи населення у розрахунку на 1 особу</t>
  </si>
  <si>
    <t>Якість та доступність публічних послуг</t>
  </si>
  <si>
    <t>ІV</t>
  </si>
  <si>
    <t>Частка домогосподарств, що мають доступ до мережі Інтернет, у загальній кількості домогосподарств об’єднаної територіальної громади</t>
  </si>
  <si>
    <t>Забезпеченність населення лікарями загальної практики - сімейними лікарями на 100 осіб наявного населення на кінець року</t>
  </si>
  <si>
    <t>Чисельність дітей у дошкільних навчальних закладах у розрахунку на 100 місць</t>
  </si>
  <si>
    <t>Частка випускників загальноосвітніх навчальних закладів, які отримали за результатами зовнішнього незалежного оцінювання з іноземної мови 160 балів і вище, у загальній кількості учнів, що проходили тестування з іноземної мови</t>
  </si>
  <si>
    <t>Частка дітей, для яких організовано підвезення до місця навчання і додому, у загальній кількості учнів, які того потребують</t>
  </si>
  <si>
    <t>Частка дітей, охоплених позашкільною освітою, у загальній кількості дітей шкільного віку</t>
  </si>
  <si>
    <t>V</t>
  </si>
  <si>
    <t>Створення комфортних умов для життя</t>
  </si>
  <si>
    <t>Частка домогосподарств, забезпечених централізованим водопостачанням, у загальній кількості домогосподарств об’єднаної територіальної громади</t>
  </si>
  <si>
    <t>Частка домогосподарств, забезпечених централізованим водовідведенням, у загальній кількості домогосподарств об’єднаної територіальної громади</t>
  </si>
  <si>
    <t xml:space="preserve">Частка населених пунктів, у яких впроваджено роздільне збирання твердих побутових відходів, у загальній кількості населених пунктів об’єднаної територіальної громади  </t>
  </si>
  <si>
    <t>Чисельність постійного населення віком 16 -  59 років</t>
  </si>
  <si>
    <t>Частка домогосподарств, які уклали кредитні договори в рамках механізмів підтримки заходів з енергоефективності в житловому секторі за рахунок коштів державного бюджету ( у тому числі із співфінансуванням з місцевих бюджетів), у загальній кількості домогосподарств об’єднаної територіальної громади</t>
  </si>
  <si>
    <t>Обсяг  капітальних інвестицій на одну особу</t>
  </si>
  <si>
    <t>розвитку Піщанської сільської територіальної громади</t>
  </si>
  <si>
    <t xml:space="preserve">Секретар сільської ради			                                                                                                                                   Тетяна ФОМЕНКО                                     </t>
  </si>
  <si>
    <t>2025
Прогноз</t>
  </si>
  <si>
    <t>Прогноз 2025 у  % до 2024 року</t>
  </si>
  <si>
    <t>м.кв</t>
  </si>
  <si>
    <t>2026
Прогноз</t>
  </si>
  <si>
    <t>Прогноз 2026 у  % до 2025 року</t>
  </si>
  <si>
    <t>Обсяг надходжень до бюджету  територіальної громади від сплати єдиного податку</t>
  </si>
  <si>
    <t>Обсяг надходжень до бюджету  територіальної громади від сплати акцизного податку</t>
  </si>
  <si>
    <t>Обсяг надходжень до бюджету  територіальної громади від сплати за землю</t>
  </si>
  <si>
    <t>Доходи бюджету територіальної громади (без трансфертів) на 1 особу</t>
  </si>
  <si>
    <t>2023
Факт</t>
  </si>
  <si>
    <t>2024
Очіку ване</t>
  </si>
  <si>
    <t>2024 у % до 2023 року</t>
  </si>
  <si>
    <t>2027
Прогноз</t>
  </si>
  <si>
    <t>Прогноз 2027 у  % до 2026 року</t>
  </si>
  <si>
    <t>89</t>
  </si>
  <si>
    <t>Додаток 1
до Програми соціально та культурного розвитку Піщанської сільської територіальної громади                на 2025 рік,  від 12.12.2024 № 23-53/VIII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</si>
</sst>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8" formatCode="#,##0.0"/>
    <numFmt numFmtId="203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98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0" xfId="0" applyFill="1"/>
    <xf numFmtId="0" fontId="11" fillId="2" borderId="0" xfId="0" applyFont="1" applyFill="1"/>
    <xf numFmtId="0" fontId="0" fillId="2" borderId="1" xfId="0" applyFill="1" applyBorder="1"/>
    <xf numFmtId="0" fontId="1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198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0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203" fontId="1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20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1" fillId="2" borderId="0" xfId="0" applyFont="1" applyFill="1" applyBorder="1"/>
    <xf numFmtId="0" fontId="0" fillId="2" borderId="0" xfId="0" applyFont="1" applyFill="1"/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Continuous" vertical="center" wrapText="1"/>
    </xf>
    <xf numFmtId="198" fontId="13" fillId="2" borderId="1" xfId="0" applyNumberFormat="1" applyFont="1" applyFill="1" applyBorder="1" applyAlignment="1">
      <alignment horizontal="centerContinuous" vertical="center" wrapText="1"/>
    </xf>
    <xf numFmtId="198" fontId="6" fillId="2" borderId="1" xfId="0" applyNumberFormat="1" applyFont="1" applyFill="1" applyBorder="1" applyAlignment="1">
      <alignment horizontal="centerContinuous" vertical="center" wrapText="1"/>
    </xf>
    <xf numFmtId="198" fontId="23" fillId="2" borderId="1" xfId="0" applyNumberFormat="1" applyFont="1" applyFill="1" applyBorder="1" applyAlignment="1">
      <alignment horizontal="center" vertical="center" wrapText="1"/>
    </xf>
    <xf numFmtId="198" fontId="23" fillId="2" borderId="1" xfId="0" applyNumberFormat="1" applyFont="1" applyFill="1" applyBorder="1" applyAlignment="1">
      <alignment horizontal="center" vertical="center"/>
    </xf>
    <xf numFmtId="203" fontId="2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98" fontId="10" fillId="2" borderId="1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0" fontId="2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2" fillId="2" borderId="0" xfId="0" applyFont="1" applyFill="1" applyAlignment="1"/>
    <xf numFmtId="0" fontId="0" fillId="2" borderId="0" xfId="0" applyFill="1" applyAlignment="1"/>
    <xf numFmtId="4" fontId="1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98" fontId="13" fillId="2" borderId="1" xfId="0" applyNumberFormat="1" applyFont="1" applyFill="1" applyBorder="1" applyAlignment="1">
      <alignment horizontal="center" vertical="center" wrapText="1"/>
    </xf>
    <xf numFmtId="203" fontId="13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2" fillId="2" borderId="0" xfId="0" applyFont="1" applyFill="1" applyAlignment="1"/>
    <xf numFmtId="0" fontId="0" fillId="2" borderId="0" xfId="0" applyFill="1" applyAlignment="1"/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0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56" t="s">
        <v>1</v>
      </c>
      <c r="B2" s="56" t="s">
        <v>2</v>
      </c>
      <c r="C2" s="56" t="s">
        <v>3</v>
      </c>
      <c r="D2" s="56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5" t="s">
        <v>9</v>
      </c>
      <c r="J2" s="55"/>
      <c r="K2" s="55"/>
    </row>
    <row r="3" spans="1:11" x14ac:dyDescent="0.25">
      <c r="A3" s="56"/>
      <c r="B3" s="56"/>
      <c r="C3" s="56"/>
      <c r="D3" s="56"/>
      <c r="E3" s="54"/>
      <c r="F3" s="54"/>
      <c r="G3" s="54"/>
      <c r="H3" s="54"/>
      <c r="I3" s="2">
        <v>2013</v>
      </c>
      <c r="J3" s="2">
        <v>2014</v>
      </c>
      <c r="K3" s="2">
        <v>2015</v>
      </c>
    </row>
    <row r="4" spans="1:11" x14ac:dyDescent="0.25">
      <c r="A4" t="s">
        <v>10</v>
      </c>
      <c r="B4">
        <v>1</v>
      </c>
      <c r="C4" t="s">
        <v>45</v>
      </c>
      <c r="D4" s="1" t="s">
        <v>46</v>
      </c>
    </row>
    <row r="5" spans="1:11" x14ac:dyDescent="0.25">
      <c r="A5" t="s">
        <v>10</v>
      </c>
      <c r="C5" t="s">
        <v>47</v>
      </c>
      <c r="D5" s="1" t="s">
        <v>46</v>
      </c>
    </row>
    <row r="6" spans="1:11" x14ac:dyDescent="0.25">
      <c r="A6" t="s">
        <v>22</v>
      </c>
      <c r="C6" t="s">
        <v>48</v>
      </c>
      <c r="D6" s="1" t="s">
        <v>46</v>
      </c>
    </row>
    <row r="7" spans="1:11" x14ac:dyDescent="0.25">
      <c r="A7" t="s">
        <v>10</v>
      </c>
      <c r="C7" t="s">
        <v>49</v>
      </c>
      <c r="D7" s="1" t="s">
        <v>46</v>
      </c>
    </row>
    <row r="8" spans="1:11" x14ac:dyDescent="0.25">
      <c r="A8" t="s">
        <v>10</v>
      </c>
      <c r="C8" t="s">
        <v>50</v>
      </c>
      <c r="D8" s="1" t="s">
        <v>46</v>
      </c>
    </row>
    <row r="9" spans="1:11" x14ac:dyDescent="0.25">
      <c r="A9" t="s">
        <v>10</v>
      </c>
      <c r="C9" t="s">
        <v>51</v>
      </c>
      <c r="D9" s="1" t="s">
        <v>46</v>
      </c>
    </row>
    <row r="10" spans="1:11" x14ac:dyDescent="0.25">
      <c r="A10" t="s">
        <v>10</v>
      </c>
      <c r="C10" t="s">
        <v>52</v>
      </c>
      <c r="D10" s="1" t="s">
        <v>46</v>
      </c>
    </row>
    <row r="11" spans="1:11" x14ac:dyDescent="0.25">
      <c r="A11" t="s">
        <v>10</v>
      </c>
      <c r="C11" t="s">
        <v>53</v>
      </c>
      <c r="D11" s="1" t="s">
        <v>46</v>
      </c>
    </row>
    <row r="12" spans="1:11" x14ac:dyDescent="0.25">
      <c r="A12" t="s">
        <v>10</v>
      </c>
    </row>
    <row r="13" spans="1:11" x14ac:dyDescent="0.25">
      <c r="A13" t="s">
        <v>10</v>
      </c>
    </row>
  </sheetData>
  <mergeCells count="9">
    <mergeCell ref="H2:H3"/>
    <mergeCell ref="I2:K2"/>
    <mergeCell ref="C2:C3"/>
    <mergeCell ref="B2:B3"/>
    <mergeCell ref="G2:G3"/>
    <mergeCell ref="A2:A3"/>
    <mergeCell ref="D2:D3"/>
    <mergeCell ref="E2:E3"/>
    <mergeCell ref="F2:F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12</v>
      </c>
    </row>
    <row r="3" spans="1:1" x14ac:dyDescent="0.25">
      <c r="A3" t="s">
        <v>11</v>
      </c>
    </row>
    <row r="4" spans="1:1" x14ac:dyDescent="0.25">
      <c r="A4" t="s">
        <v>22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84" zoomScaleNormal="84" zoomScaleSheetLayoutView="73" zoomScalePageLayoutView="63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2" sqref="I2"/>
    </sheetView>
  </sheetViews>
  <sheetFormatPr defaultRowHeight="15" x14ac:dyDescent="0.25"/>
  <cols>
    <col min="1" max="1" width="5.42578125" style="9" customWidth="1"/>
    <col min="2" max="2" width="40.7109375" style="9" customWidth="1"/>
    <col min="3" max="3" width="6.85546875" style="9" customWidth="1"/>
    <col min="4" max="4" width="15" style="9" customWidth="1"/>
    <col min="5" max="5" width="16.42578125" style="9" customWidth="1"/>
    <col min="6" max="6" width="15.85546875" style="9" customWidth="1"/>
    <col min="7" max="7" width="15.28515625" style="9" customWidth="1"/>
    <col min="8" max="8" width="11" style="9" customWidth="1"/>
    <col min="9" max="9" width="15.28515625" style="9" customWidth="1"/>
    <col min="10" max="10" width="13.28515625" style="9" customWidth="1"/>
    <col min="11" max="11" width="17.140625" style="9" customWidth="1"/>
    <col min="12" max="12" width="12.7109375" style="9" customWidth="1"/>
    <col min="13" max="13" width="9.140625" style="9"/>
    <col min="14" max="15" width="9.140625" style="9" customWidth="1"/>
    <col min="16" max="16384" width="9.140625" style="9"/>
  </cols>
  <sheetData>
    <row r="1" spans="1:12" ht="93.75" customHeight="1" x14ac:dyDescent="0.3">
      <c r="B1" s="10"/>
      <c r="C1" s="24"/>
      <c r="D1" s="10"/>
      <c r="E1" s="10"/>
      <c r="F1" s="10"/>
      <c r="G1" s="10"/>
      <c r="H1" s="10"/>
      <c r="I1" s="57" t="s">
        <v>120</v>
      </c>
      <c r="J1" s="58"/>
      <c r="K1" s="58"/>
      <c r="L1" s="58"/>
    </row>
    <row r="2" spans="1:12" ht="18.75" x14ac:dyDescent="0.3">
      <c r="B2" s="10"/>
      <c r="C2" s="24"/>
      <c r="D2" s="10"/>
      <c r="E2" s="10"/>
      <c r="F2" s="10"/>
      <c r="G2" s="10"/>
      <c r="H2" s="10"/>
      <c r="I2" s="41"/>
      <c r="J2" s="42"/>
      <c r="K2" s="42"/>
      <c r="L2" s="42"/>
    </row>
    <row r="3" spans="1:12" ht="18.75" customHeight="1" x14ac:dyDescent="0.25">
      <c r="B3" s="63" t="s">
        <v>55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.75" customHeight="1" x14ac:dyDescent="0.25">
      <c r="B4" s="63" t="s">
        <v>103</v>
      </c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18.75" x14ac:dyDescent="0.3"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01.25" customHeight="1" x14ac:dyDescent="0.25">
      <c r="A6" s="11"/>
      <c r="B6" s="7" t="s">
        <v>56</v>
      </c>
      <c r="C6" s="7" t="s">
        <v>57</v>
      </c>
      <c r="D6" s="7" t="s">
        <v>114</v>
      </c>
      <c r="E6" s="7" t="s">
        <v>115</v>
      </c>
      <c r="F6" s="7" t="s">
        <v>116</v>
      </c>
      <c r="G6" s="7" t="s">
        <v>105</v>
      </c>
      <c r="H6" s="7" t="s">
        <v>106</v>
      </c>
      <c r="I6" s="7" t="s">
        <v>108</v>
      </c>
      <c r="J6" s="7" t="s">
        <v>109</v>
      </c>
      <c r="K6" s="7" t="s">
        <v>117</v>
      </c>
      <c r="L6" s="7" t="s">
        <v>118</v>
      </c>
    </row>
    <row r="7" spans="1:12" ht="15.75" x14ac:dyDescent="0.25">
      <c r="A7" s="11"/>
      <c r="B7" s="1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</row>
    <row r="8" spans="1:12" ht="20.25" customHeight="1" x14ac:dyDescent="0.25">
      <c r="A8" s="27" t="s">
        <v>58</v>
      </c>
      <c r="B8" s="28" t="s">
        <v>59</v>
      </c>
      <c r="C8" s="29"/>
      <c r="D8" s="30"/>
      <c r="E8" s="30"/>
      <c r="F8" s="30"/>
      <c r="G8" s="30"/>
      <c r="H8" s="30"/>
      <c r="I8" s="30"/>
      <c r="J8" s="30"/>
      <c r="K8" s="31"/>
      <c r="L8" s="31"/>
    </row>
    <row r="9" spans="1:12" ht="32.25" customHeight="1" x14ac:dyDescent="0.25">
      <c r="A9" s="3">
        <v>1</v>
      </c>
      <c r="B9" s="4" t="s">
        <v>60</v>
      </c>
      <c r="C9" s="5" t="s">
        <v>54</v>
      </c>
      <c r="D9" s="6">
        <v>20434</v>
      </c>
      <c r="E9" s="6">
        <v>20097</v>
      </c>
      <c r="F9" s="6">
        <f>E9/D9*100</f>
        <v>98.350787902515407</v>
      </c>
      <c r="G9" s="6">
        <v>19765</v>
      </c>
      <c r="H9" s="6">
        <f>G9/E9*100</f>
        <v>98.348012141115589</v>
      </c>
      <c r="I9" s="6">
        <v>19447</v>
      </c>
      <c r="J9" s="6">
        <f>I9/G9*100</f>
        <v>98.391095370604603</v>
      </c>
      <c r="K9" s="45">
        <v>19133</v>
      </c>
      <c r="L9" s="18">
        <f>K9/I9*100</f>
        <v>98.385355067619685</v>
      </c>
    </row>
    <row r="10" spans="1:12" ht="41.25" customHeight="1" x14ac:dyDescent="0.25">
      <c r="A10" s="3">
        <v>2</v>
      </c>
      <c r="B10" s="4" t="s">
        <v>100</v>
      </c>
      <c r="C10" s="5" t="s">
        <v>54</v>
      </c>
      <c r="D10" s="6">
        <v>11743</v>
      </c>
      <c r="E10" s="6">
        <v>11654</v>
      </c>
      <c r="F10" s="6">
        <f>E10/D10*100</f>
        <v>99.242101677595159</v>
      </c>
      <c r="G10" s="6">
        <v>11565</v>
      </c>
      <c r="H10" s="6">
        <f>G10/E10*100</f>
        <v>99.236313712030196</v>
      </c>
      <c r="I10" s="6">
        <v>11476</v>
      </c>
      <c r="J10" s="6">
        <f>I10/G10*100</f>
        <v>99.23043666234328</v>
      </c>
      <c r="K10" s="45">
        <v>11424</v>
      </c>
      <c r="L10" s="18">
        <f>K10/I10*100</f>
        <v>99.546880446148492</v>
      </c>
    </row>
    <row r="11" spans="1:12" ht="31.5" customHeight="1" x14ac:dyDescent="0.25">
      <c r="A11" s="3">
        <v>3</v>
      </c>
      <c r="B11" s="4" t="s">
        <v>61</v>
      </c>
      <c r="C11" s="5" t="s">
        <v>54</v>
      </c>
      <c r="D11" s="6">
        <v>3357</v>
      </c>
      <c r="E11" s="6">
        <v>3420</v>
      </c>
      <c r="F11" s="6">
        <f>E11/D11*100</f>
        <v>101.87667560321717</v>
      </c>
      <c r="G11" s="6">
        <v>3364</v>
      </c>
      <c r="H11" s="6">
        <f>G11/E11*100</f>
        <v>98.362573099415201</v>
      </c>
      <c r="I11" s="6">
        <v>3370</v>
      </c>
      <c r="J11" s="6">
        <f>I11/G11*100</f>
        <v>100.17835909631391</v>
      </c>
      <c r="K11" s="45">
        <v>3317</v>
      </c>
      <c r="L11" s="18">
        <f>K11/I11*100</f>
        <v>98.427299703264097</v>
      </c>
    </row>
    <row r="12" spans="1:12" ht="39.75" customHeight="1" x14ac:dyDescent="0.25">
      <c r="A12" s="3">
        <v>4</v>
      </c>
      <c r="B12" s="4" t="s">
        <v>62</v>
      </c>
      <c r="C12" s="5" t="s">
        <v>63</v>
      </c>
      <c r="D12" s="6">
        <v>69.2</v>
      </c>
      <c r="E12" s="6">
        <v>69.2</v>
      </c>
      <c r="F12" s="6">
        <f>E12/D12*100</f>
        <v>100</v>
      </c>
      <c r="G12" s="6">
        <v>69.2</v>
      </c>
      <c r="H12" s="6">
        <f>G12/E12*100</f>
        <v>100</v>
      </c>
      <c r="I12" s="6">
        <v>69.2</v>
      </c>
      <c r="J12" s="6">
        <f>I12/G12*100</f>
        <v>100</v>
      </c>
      <c r="K12" s="45">
        <v>69.2</v>
      </c>
      <c r="L12" s="18">
        <f>K12/I12*100</f>
        <v>100</v>
      </c>
    </row>
    <row r="13" spans="1:12" ht="39.75" customHeight="1" x14ac:dyDescent="0.25">
      <c r="A13" s="3">
        <v>5</v>
      </c>
      <c r="B13" s="4" t="s">
        <v>64</v>
      </c>
      <c r="C13" s="5" t="s">
        <v>54</v>
      </c>
      <c r="D13" s="6">
        <v>720</v>
      </c>
      <c r="E13" s="6">
        <v>80</v>
      </c>
      <c r="F13" s="6">
        <f>E13/D13*100</f>
        <v>11.111111111111111</v>
      </c>
      <c r="G13" s="6">
        <v>120</v>
      </c>
      <c r="H13" s="6">
        <f>G13/E13*100</f>
        <v>150</v>
      </c>
      <c r="I13" s="6">
        <v>144</v>
      </c>
      <c r="J13" s="6">
        <f>I13/G13*100</f>
        <v>120</v>
      </c>
      <c r="K13" s="45">
        <v>173</v>
      </c>
      <c r="L13" s="18">
        <f>K13/I13*100</f>
        <v>120.13888888888889</v>
      </c>
    </row>
    <row r="14" spans="1:12" ht="54.75" customHeight="1" x14ac:dyDescent="0.25">
      <c r="A14" s="3">
        <v>6</v>
      </c>
      <c r="B14" s="4" t="s">
        <v>65</v>
      </c>
      <c r="C14" s="5" t="s">
        <v>66</v>
      </c>
      <c r="D14" s="6"/>
      <c r="E14" s="6"/>
      <c r="F14" s="6"/>
      <c r="G14" s="6"/>
      <c r="H14" s="6"/>
      <c r="I14" s="6"/>
      <c r="J14" s="6"/>
      <c r="K14" s="16"/>
      <c r="L14" s="16"/>
    </row>
    <row r="15" spans="1:12" ht="21.75" customHeight="1" x14ac:dyDescent="0.25">
      <c r="A15" s="19" t="s">
        <v>67</v>
      </c>
      <c r="B15" s="7" t="s">
        <v>68</v>
      </c>
      <c r="C15" s="4"/>
      <c r="D15" s="6"/>
      <c r="E15" s="6"/>
      <c r="F15" s="6"/>
      <c r="G15" s="6"/>
      <c r="H15" s="6"/>
      <c r="I15" s="6"/>
      <c r="J15" s="6"/>
      <c r="K15" s="16"/>
      <c r="L15" s="16"/>
    </row>
    <row r="16" spans="1:12" s="25" customFormat="1" ht="36" customHeight="1" x14ac:dyDescent="0.25">
      <c r="A16" s="3">
        <v>7</v>
      </c>
      <c r="B16" s="46" t="s">
        <v>102</v>
      </c>
      <c r="C16" s="47" t="s">
        <v>69</v>
      </c>
      <c r="D16" s="32">
        <f>142041/D9</f>
        <v>6.9512087696975629</v>
      </c>
      <c r="E16" s="32">
        <v>0.4</v>
      </c>
      <c r="F16" s="32">
        <f>E16/D16*100</f>
        <v>5.7543948578227413</v>
      </c>
      <c r="G16" s="32">
        <v>0</v>
      </c>
      <c r="H16" s="32">
        <f>G16/E16*100</f>
        <v>0</v>
      </c>
      <c r="I16" s="32">
        <v>0</v>
      </c>
      <c r="J16" s="32" t="e">
        <f>I16/G16*100</f>
        <v>#DIV/0!</v>
      </c>
      <c r="K16" s="33">
        <v>0</v>
      </c>
      <c r="L16" s="34" t="e">
        <f>K16/I16*100</f>
        <v>#DIV/0!</v>
      </c>
    </row>
    <row r="17" spans="1:12" s="25" customFormat="1" ht="34.5" customHeight="1" x14ac:dyDescent="0.25">
      <c r="A17" s="3"/>
      <c r="B17" s="46" t="s">
        <v>70</v>
      </c>
      <c r="C17" s="47" t="s">
        <v>69</v>
      </c>
      <c r="D17" s="32">
        <v>0</v>
      </c>
      <c r="E17" s="32">
        <v>0</v>
      </c>
      <c r="F17" s="32" t="e">
        <f>E17/D17*100</f>
        <v>#DIV/0!</v>
      </c>
      <c r="G17" s="32">
        <v>0</v>
      </c>
      <c r="H17" s="32" t="e">
        <f>G17/E17*100</f>
        <v>#DIV/0!</v>
      </c>
      <c r="I17" s="32">
        <v>0</v>
      </c>
      <c r="J17" s="32" t="e">
        <f>I17/G17*100</f>
        <v>#DIV/0!</v>
      </c>
      <c r="K17" s="33">
        <v>0</v>
      </c>
      <c r="L17" s="34" t="e">
        <f>K17/I17*100</f>
        <v>#DIV/0!</v>
      </c>
    </row>
    <row r="18" spans="1:12" ht="42" customHeight="1" x14ac:dyDescent="0.25">
      <c r="A18" s="3">
        <v>8</v>
      </c>
      <c r="B18" s="4" t="s">
        <v>71</v>
      </c>
      <c r="C18" s="5" t="s">
        <v>69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1:12" ht="48.75" customHeight="1" x14ac:dyDescent="0.25">
      <c r="A19" s="3">
        <v>9</v>
      </c>
      <c r="B19" s="4" t="s">
        <v>72</v>
      </c>
      <c r="C19" s="5" t="s">
        <v>0</v>
      </c>
      <c r="D19" s="6">
        <f>417/18890*100</f>
        <v>2.2075172048703018</v>
      </c>
      <c r="E19" s="6">
        <f>427/18740*100</f>
        <v>2.2785485592315902</v>
      </c>
      <c r="F19" s="6">
        <f>E19/D19*100</f>
        <v>103.21770331866844</v>
      </c>
      <c r="G19" s="6">
        <v>2.4</v>
      </c>
      <c r="H19" s="6">
        <f>G19/E19*100</f>
        <v>105.33021077283371</v>
      </c>
      <c r="I19" s="6">
        <v>2.5</v>
      </c>
      <c r="J19" s="6">
        <f>I19/G19*100</f>
        <v>104.16666666666667</v>
      </c>
      <c r="K19" s="18">
        <v>2.5</v>
      </c>
      <c r="L19" s="18">
        <f>K19/I19*100</f>
        <v>100</v>
      </c>
    </row>
    <row r="20" spans="1:12" ht="41.25" customHeight="1" x14ac:dyDescent="0.25">
      <c r="A20" s="3">
        <v>10</v>
      </c>
      <c r="B20" s="4" t="s">
        <v>73</v>
      </c>
      <c r="C20" s="5" t="s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ht="15.75" x14ac:dyDescent="0.25">
      <c r="A21" s="3"/>
      <c r="B21" s="4" t="s">
        <v>74</v>
      </c>
      <c r="C21" s="5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ht="22.5" customHeight="1" x14ac:dyDescent="0.25">
      <c r="A22" s="3"/>
      <c r="B22" s="4" t="s">
        <v>75</v>
      </c>
      <c r="C22" s="5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</row>
    <row r="23" spans="1:12" ht="25.5" customHeight="1" x14ac:dyDescent="0.25">
      <c r="A23" s="38"/>
      <c r="B23" s="4" t="s">
        <v>76</v>
      </c>
      <c r="C23" s="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ht="18" customHeight="1" x14ac:dyDescent="0.25">
      <c r="A24" s="38"/>
      <c r="B24" s="4" t="s">
        <v>77</v>
      </c>
      <c r="C24" s="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ht="56.25" customHeight="1" x14ac:dyDescent="0.25">
      <c r="A25" s="38">
        <v>11</v>
      </c>
      <c r="B25" s="4" t="s">
        <v>78</v>
      </c>
      <c r="C25" s="5" t="s">
        <v>107</v>
      </c>
      <c r="D25" s="6">
        <v>34301</v>
      </c>
      <c r="E25" s="6">
        <v>6859</v>
      </c>
      <c r="F25" s="6">
        <f>E25/D25*100</f>
        <v>19.996501559721292</v>
      </c>
      <c r="G25" s="6">
        <v>14698</v>
      </c>
      <c r="H25" s="6">
        <v>0</v>
      </c>
      <c r="I25" s="6">
        <v>0</v>
      </c>
      <c r="J25" s="6">
        <f>I25/G25*100</f>
        <v>0</v>
      </c>
      <c r="K25" s="18">
        <v>0</v>
      </c>
      <c r="L25" s="18" t="e">
        <f>K25/I25*100</f>
        <v>#DIV/0!</v>
      </c>
    </row>
    <row r="26" spans="1:12" ht="52.5" customHeight="1" x14ac:dyDescent="0.25">
      <c r="A26" s="38">
        <v>12</v>
      </c>
      <c r="B26" s="4" t="s">
        <v>79</v>
      </c>
      <c r="C26" s="5" t="s">
        <v>0</v>
      </c>
      <c r="D26" s="6">
        <v>3</v>
      </c>
      <c r="E26" s="6">
        <v>3</v>
      </c>
      <c r="F26" s="6">
        <f>E26/D26*100</f>
        <v>100</v>
      </c>
      <c r="G26" s="6">
        <v>3</v>
      </c>
      <c r="H26" s="6">
        <f>G26/E26*100</f>
        <v>100</v>
      </c>
      <c r="I26" s="6">
        <v>3</v>
      </c>
      <c r="J26" s="6">
        <f>I26/G26*100</f>
        <v>100</v>
      </c>
      <c r="K26" s="35">
        <v>3</v>
      </c>
      <c r="L26" s="18">
        <f>K26/I26*100</f>
        <v>100</v>
      </c>
    </row>
    <row r="27" spans="1:12" ht="37.5" customHeight="1" x14ac:dyDescent="0.25">
      <c r="A27" s="38">
        <v>13</v>
      </c>
      <c r="B27" s="4" t="s">
        <v>80</v>
      </c>
      <c r="C27" s="5" t="s">
        <v>66</v>
      </c>
      <c r="D27" s="6">
        <v>1</v>
      </c>
      <c r="E27" s="6">
        <v>1.1000000000000001</v>
      </c>
      <c r="F27" s="6">
        <f>E27/D27*100</f>
        <v>110.00000000000001</v>
      </c>
      <c r="G27" s="6">
        <v>1.2</v>
      </c>
      <c r="H27" s="6">
        <f>G27/E27*100</f>
        <v>109.09090909090908</v>
      </c>
      <c r="I27" s="6">
        <v>1.3</v>
      </c>
      <c r="J27" s="6">
        <f>I27/G27*100</f>
        <v>108.33333333333334</v>
      </c>
      <c r="K27" s="35">
        <v>1.3</v>
      </c>
      <c r="L27" s="18">
        <f>K27/I27*100</f>
        <v>100</v>
      </c>
    </row>
    <row r="28" spans="1:12" ht="39.75" customHeight="1" x14ac:dyDescent="0.25">
      <c r="A28" s="36" t="s">
        <v>81</v>
      </c>
      <c r="B28" s="7" t="s">
        <v>82</v>
      </c>
      <c r="C28" s="5"/>
      <c r="D28" s="6"/>
      <c r="E28" s="6"/>
      <c r="F28" s="6"/>
      <c r="G28" s="6"/>
      <c r="H28" s="6"/>
      <c r="I28" s="6"/>
      <c r="J28" s="6"/>
      <c r="K28" s="35"/>
      <c r="L28" s="35"/>
    </row>
    <row r="29" spans="1:12" ht="69" customHeight="1" x14ac:dyDescent="0.25">
      <c r="A29" s="3">
        <v>14</v>
      </c>
      <c r="B29" s="4" t="s">
        <v>113</v>
      </c>
      <c r="C29" s="5" t="s">
        <v>83</v>
      </c>
      <c r="D29" s="6">
        <f>171867308.9/D9</f>
        <v>8410.85</v>
      </c>
      <c r="E29" s="6">
        <f>211364673/E9</f>
        <v>10517.225108225108</v>
      </c>
      <c r="F29" s="6">
        <f t="shared" ref="F29:F45" si="0">E29/D29*100</f>
        <v>125.04354623165443</v>
      </c>
      <c r="G29" s="6">
        <f>208608416/G9</f>
        <v>10554.43541613964</v>
      </c>
      <c r="H29" s="6">
        <f t="shared" ref="H29:H35" si="1">G29/E29*100</f>
        <v>100.35380347507663</v>
      </c>
      <c r="I29" s="6">
        <f>217786271/I9</f>
        <v>11198.964930323444</v>
      </c>
      <c r="J29" s="6">
        <f t="shared" ref="J29:J35" si="2">I29/G29*100</f>
        <v>106.10671711722448</v>
      </c>
      <c r="K29" s="37">
        <f>224856571/K9</f>
        <v>11752.290336068572</v>
      </c>
      <c r="L29" s="18">
        <f t="shared" ref="L29:L35" si="3">K29/I29*100</f>
        <v>104.94086202776552</v>
      </c>
    </row>
    <row r="30" spans="1:12" s="26" customFormat="1" ht="71.25" customHeight="1" x14ac:dyDescent="0.25">
      <c r="A30" s="48">
        <v>15</v>
      </c>
      <c r="B30" s="49" t="s">
        <v>84</v>
      </c>
      <c r="C30" s="50" t="s">
        <v>83</v>
      </c>
      <c r="D30" s="51">
        <f>142041300/D9</f>
        <v>6951.2234511108936</v>
      </c>
      <c r="E30" s="51">
        <f>34147459/E9</f>
        <v>1699.1321590287107</v>
      </c>
      <c r="F30" s="51">
        <f t="shared" si="0"/>
        <v>24.443641770099735</v>
      </c>
      <c r="G30" s="51">
        <v>56.7</v>
      </c>
      <c r="H30" s="51">
        <f t="shared" si="1"/>
        <v>3.3369976372180434</v>
      </c>
      <c r="I30" s="51">
        <v>663.34</v>
      </c>
      <c r="J30" s="51">
        <f t="shared" si="2"/>
        <v>1169.9118165784832</v>
      </c>
      <c r="K30" s="52">
        <v>679.45</v>
      </c>
      <c r="L30" s="52">
        <f t="shared" si="3"/>
        <v>102.42861880785117</v>
      </c>
    </row>
    <row r="31" spans="1:12" ht="78" customHeight="1" x14ac:dyDescent="0.25">
      <c r="A31" s="3">
        <v>16</v>
      </c>
      <c r="B31" s="4" t="s">
        <v>85</v>
      </c>
      <c r="C31" s="5" t="s">
        <v>83</v>
      </c>
      <c r="D31" s="6">
        <v>91883189</v>
      </c>
      <c r="E31" s="6">
        <v>103307631</v>
      </c>
      <c r="F31" s="6">
        <f t="shared" si="0"/>
        <v>112.43365856620409</v>
      </c>
      <c r="G31" s="6">
        <v>116500000</v>
      </c>
      <c r="H31" s="6">
        <f t="shared" si="1"/>
        <v>112.76998501688611</v>
      </c>
      <c r="I31" s="6">
        <v>121160000</v>
      </c>
      <c r="J31" s="6">
        <f t="shared" si="2"/>
        <v>104</v>
      </c>
      <c r="K31" s="37">
        <v>124200000</v>
      </c>
      <c r="L31" s="18">
        <f t="shared" si="3"/>
        <v>102.50907890392868</v>
      </c>
    </row>
    <row r="32" spans="1:12" ht="71.25" customHeight="1" x14ac:dyDescent="0.25">
      <c r="A32" s="3">
        <v>17</v>
      </c>
      <c r="B32" s="4" t="s">
        <v>112</v>
      </c>
      <c r="C32" s="5" t="s">
        <v>83</v>
      </c>
      <c r="D32" s="6">
        <v>13232069</v>
      </c>
      <c r="E32" s="6">
        <v>13778200</v>
      </c>
      <c r="F32" s="6">
        <f t="shared" si="0"/>
        <v>104.12732884025921</v>
      </c>
      <c r="G32" s="6">
        <v>16575000</v>
      </c>
      <c r="H32" s="6">
        <f t="shared" si="1"/>
        <v>120.29873278076961</v>
      </c>
      <c r="I32" s="6">
        <v>17000000</v>
      </c>
      <c r="J32" s="6">
        <f t="shared" si="2"/>
        <v>102.56410256410255</v>
      </c>
      <c r="K32" s="37">
        <v>17300000</v>
      </c>
      <c r="L32" s="18">
        <f t="shared" si="3"/>
        <v>101.76470588235293</v>
      </c>
    </row>
    <row r="33" spans="1:12" ht="59.25" customHeight="1" x14ac:dyDescent="0.25">
      <c r="A33" s="3">
        <v>18</v>
      </c>
      <c r="B33" s="4" t="s">
        <v>110</v>
      </c>
      <c r="C33" s="5" t="s">
        <v>83</v>
      </c>
      <c r="D33" s="6">
        <v>21013273</v>
      </c>
      <c r="E33" s="6">
        <v>26500555</v>
      </c>
      <c r="F33" s="6">
        <f t="shared" si="0"/>
        <v>126.11340936749835</v>
      </c>
      <c r="G33" s="6">
        <v>29130000</v>
      </c>
      <c r="H33" s="6">
        <f t="shared" si="1"/>
        <v>109.92222615715031</v>
      </c>
      <c r="I33" s="6">
        <v>29490000</v>
      </c>
      <c r="J33" s="6">
        <f t="shared" si="2"/>
        <v>101.23583934088569</v>
      </c>
      <c r="K33" s="37">
        <v>29750000</v>
      </c>
      <c r="L33" s="18">
        <f t="shared" si="3"/>
        <v>100.8816547982367</v>
      </c>
    </row>
    <row r="34" spans="1:12" ht="60.75" customHeight="1" x14ac:dyDescent="0.25">
      <c r="A34" s="3">
        <v>19</v>
      </c>
      <c r="B34" s="4" t="s">
        <v>111</v>
      </c>
      <c r="C34" s="5" t="s">
        <v>83</v>
      </c>
      <c r="D34" s="6">
        <f>10357615</f>
        <v>10357615</v>
      </c>
      <c r="E34" s="6">
        <v>11525900</v>
      </c>
      <c r="F34" s="6">
        <f t="shared" si="0"/>
        <v>111.27947891478878</v>
      </c>
      <c r="G34" s="6">
        <v>15601900</v>
      </c>
      <c r="H34" s="6">
        <f t="shared" si="1"/>
        <v>135.36383275926391</v>
      </c>
      <c r="I34" s="6">
        <v>17850000</v>
      </c>
      <c r="J34" s="6">
        <f t="shared" si="2"/>
        <v>114.40914247623685</v>
      </c>
      <c r="K34" s="37">
        <v>20100000</v>
      </c>
      <c r="L34" s="18">
        <f t="shared" si="3"/>
        <v>112.60504201680672</v>
      </c>
    </row>
    <row r="35" spans="1:12" ht="45.75" customHeight="1" x14ac:dyDescent="0.25">
      <c r="A35" s="3">
        <v>20</v>
      </c>
      <c r="B35" s="4" t="s">
        <v>86</v>
      </c>
      <c r="C35" s="5" t="s">
        <v>83</v>
      </c>
      <c r="D35" s="6">
        <v>7980</v>
      </c>
      <c r="E35" s="6">
        <v>8700</v>
      </c>
      <c r="F35" s="6">
        <f t="shared" si="0"/>
        <v>109.02255639097744</v>
      </c>
      <c r="G35" s="6">
        <v>8800</v>
      </c>
      <c r="H35" s="6">
        <f t="shared" si="1"/>
        <v>101.14942528735634</v>
      </c>
      <c r="I35" s="6">
        <v>9600</v>
      </c>
      <c r="J35" s="6">
        <f t="shared" si="2"/>
        <v>109.09090909090908</v>
      </c>
      <c r="K35" s="37">
        <v>10600</v>
      </c>
      <c r="L35" s="18">
        <f t="shared" si="3"/>
        <v>110.41666666666667</v>
      </c>
    </row>
    <row r="36" spans="1:12" ht="36.75" customHeight="1" x14ac:dyDescent="0.25">
      <c r="A36" s="36" t="s">
        <v>88</v>
      </c>
      <c r="B36" s="7" t="s">
        <v>87</v>
      </c>
      <c r="C36" s="5"/>
      <c r="D36" s="6"/>
      <c r="E36" s="6"/>
      <c r="F36" s="6"/>
      <c r="G36" s="6"/>
      <c r="H36" s="6"/>
      <c r="I36" s="6"/>
      <c r="J36" s="6"/>
      <c r="K36" s="37"/>
      <c r="L36" s="37"/>
    </row>
    <row r="37" spans="1:12" ht="72" customHeight="1" x14ac:dyDescent="0.25">
      <c r="A37" s="38">
        <v>21</v>
      </c>
      <c r="B37" s="4" t="s">
        <v>89</v>
      </c>
      <c r="C37" s="5" t="s">
        <v>66</v>
      </c>
      <c r="D37" s="6">
        <v>70</v>
      </c>
      <c r="E37" s="6">
        <v>74</v>
      </c>
      <c r="F37" s="6">
        <f t="shared" si="0"/>
        <v>105.71428571428572</v>
      </c>
      <c r="G37" s="6">
        <v>78</v>
      </c>
      <c r="H37" s="6">
        <f t="shared" ref="H37:H42" si="4">G37/E37*100</f>
        <v>105.40540540540539</v>
      </c>
      <c r="I37" s="6">
        <v>80</v>
      </c>
      <c r="J37" s="6">
        <f t="shared" ref="J37:J42" si="5">I37/G37*100</f>
        <v>102.56410256410255</v>
      </c>
      <c r="K37" s="37">
        <v>82</v>
      </c>
      <c r="L37" s="18">
        <f t="shared" ref="L37:L42" si="6">K37/I37*100</f>
        <v>102.49999999999999</v>
      </c>
    </row>
    <row r="38" spans="1:12" ht="75" customHeight="1" x14ac:dyDescent="0.25">
      <c r="A38" s="38">
        <v>22</v>
      </c>
      <c r="B38" s="4" t="s">
        <v>90</v>
      </c>
      <c r="C38" s="5" t="s">
        <v>54</v>
      </c>
      <c r="D38" s="53">
        <f>9/18890*100</f>
        <v>4.7644256220222343E-2</v>
      </c>
      <c r="E38" s="53">
        <f>9/18890*100</f>
        <v>4.7644256220222343E-2</v>
      </c>
      <c r="F38" s="6">
        <f t="shared" si="0"/>
        <v>100</v>
      </c>
      <c r="G38" s="53">
        <f>10/18890*100</f>
        <v>5.2938062466913717E-2</v>
      </c>
      <c r="H38" s="6">
        <f t="shared" si="4"/>
        <v>111.11111111111111</v>
      </c>
      <c r="I38" s="53">
        <f>10/18890*100</f>
        <v>5.2938062466913717E-2</v>
      </c>
      <c r="J38" s="6">
        <f t="shared" si="5"/>
        <v>100</v>
      </c>
      <c r="K38" s="53">
        <f>10/18890*100</f>
        <v>5.2938062466913717E-2</v>
      </c>
      <c r="L38" s="18">
        <f t="shared" si="6"/>
        <v>100</v>
      </c>
    </row>
    <row r="39" spans="1:12" ht="61.5" customHeight="1" x14ac:dyDescent="0.25">
      <c r="A39" s="38">
        <v>23</v>
      </c>
      <c r="B39" s="4" t="s">
        <v>91</v>
      </c>
      <c r="C39" s="5" t="s">
        <v>54</v>
      </c>
      <c r="D39" s="6">
        <v>387</v>
      </c>
      <c r="E39" s="6">
        <v>367</v>
      </c>
      <c r="F39" s="6">
        <f t="shared" si="0"/>
        <v>94.832041343669246</v>
      </c>
      <c r="G39" s="6">
        <v>362</v>
      </c>
      <c r="H39" s="6">
        <f t="shared" si="4"/>
        <v>98.63760217983652</v>
      </c>
      <c r="I39" s="6">
        <v>371</v>
      </c>
      <c r="J39" s="6">
        <f t="shared" si="5"/>
        <v>102.48618784530387</v>
      </c>
      <c r="K39" s="37">
        <v>384</v>
      </c>
      <c r="L39" s="37">
        <f t="shared" si="6"/>
        <v>103.50404312668464</v>
      </c>
    </row>
    <row r="40" spans="1:12" ht="124.5" customHeight="1" x14ac:dyDescent="0.25">
      <c r="A40" s="38">
        <v>24</v>
      </c>
      <c r="B40" s="4" t="s">
        <v>92</v>
      </c>
      <c r="C40" s="6" t="s">
        <v>66</v>
      </c>
      <c r="D40" s="6">
        <v>47</v>
      </c>
      <c r="E40" s="6">
        <v>49</v>
      </c>
      <c r="F40" s="6">
        <f t="shared" si="0"/>
        <v>104.25531914893618</v>
      </c>
      <c r="G40" s="6">
        <v>52</v>
      </c>
      <c r="H40" s="6">
        <f t="shared" si="4"/>
        <v>106.12244897959184</v>
      </c>
      <c r="I40" s="6">
        <v>53</v>
      </c>
      <c r="J40" s="6">
        <f t="shared" si="5"/>
        <v>101.92307692307692</v>
      </c>
      <c r="K40" s="37">
        <v>54</v>
      </c>
      <c r="L40" s="37">
        <f t="shared" si="6"/>
        <v>101.88679245283019</v>
      </c>
    </row>
    <row r="41" spans="1:12" ht="73.5" customHeight="1" x14ac:dyDescent="0.25">
      <c r="A41" s="38">
        <v>25</v>
      </c>
      <c r="B41" s="4" t="s">
        <v>93</v>
      </c>
      <c r="C41" s="6" t="s">
        <v>66</v>
      </c>
      <c r="D41" s="6">
        <v>100</v>
      </c>
      <c r="E41" s="6">
        <v>100</v>
      </c>
      <c r="F41" s="6">
        <f t="shared" si="0"/>
        <v>100</v>
      </c>
      <c r="G41" s="6">
        <v>100</v>
      </c>
      <c r="H41" s="6">
        <f t="shared" si="4"/>
        <v>100</v>
      </c>
      <c r="I41" s="6">
        <v>100</v>
      </c>
      <c r="J41" s="6">
        <f t="shared" si="5"/>
        <v>100</v>
      </c>
      <c r="K41" s="37">
        <v>100</v>
      </c>
      <c r="L41" s="37">
        <f t="shared" si="6"/>
        <v>100</v>
      </c>
    </row>
    <row r="42" spans="1:12" ht="61.5" customHeight="1" x14ac:dyDescent="0.25">
      <c r="A42" s="38">
        <v>26</v>
      </c>
      <c r="B42" s="4" t="s">
        <v>94</v>
      </c>
      <c r="C42" s="6" t="s">
        <v>66</v>
      </c>
      <c r="D42" s="6">
        <v>93</v>
      </c>
      <c r="E42" s="39" t="s">
        <v>119</v>
      </c>
      <c r="F42" s="6">
        <f t="shared" si="0"/>
        <v>95.6989247311828</v>
      </c>
      <c r="G42" s="6">
        <v>83</v>
      </c>
      <c r="H42" s="6">
        <f t="shared" si="4"/>
        <v>93.258426966292134</v>
      </c>
      <c r="I42" s="6">
        <v>87</v>
      </c>
      <c r="J42" s="6">
        <f t="shared" si="5"/>
        <v>104.81927710843372</v>
      </c>
      <c r="K42" s="37">
        <v>94</v>
      </c>
      <c r="L42" s="37">
        <f t="shared" si="6"/>
        <v>108.04597701149426</v>
      </c>
    </row>
    <row r="43" spans="1:12" ht="33" customHeight="1" x14ac:dyDescent="0.25">
      <c r="A43" s="19" t="s">
        <v>95</v>
      </c>
      <c r="B43" s="7" t="s">
        <v>96</v>
      </c>
      <c r="C43" s="6"/>
      <c r="D43" s="6"/>
      <c r="E43" s="6"/>
      <c r="F43" s="6"/>
      <c r="G43" s="6"/>
      <c r="H43" s="6"/>
      <c r="I43" s="6"/>
      <c r="J43" s="6"/>
      <c r="K43" s="40"/>
      <c r="L43" s="40"/>
    </row>
    <row r="44" spans="1:12" ht="91.5" customHeight="1" x14ac:dyDescent="0.25">
      <c r="A44" s="3">
        <v>27</v>
      </c>
      <c r="B44" s="4" t="s">
        <v>97</v>
      </c>
      <c r="C44" s="6" t="s">
        <v>66</v>
      </c>
      <c r="D44" s="6">
        <v>50</v>
      </c>
      <c r="E44" s="6">
        <v>52</v>
      </c>
      <c r="F44" s="6">
        <f t="shared" si="0"/>
        <v>104</v>
      </c>
      <c r="G44" s="6">
        <v>55</v>
      </c>
      <c r="H44" s="6">
        <f>G44/E44*100</f>
        <v>105.76923076923077</v>
      </c>
      <c r="I44" s="6">
        <v>60</v>
      </c>
      <c r="J44" s="6">
        <f>I44/G44*100</f>
        <v>109.09090909090908</v>
      </c>
      <c r="K44" s="35">
        <v>65</v>
      </c>
      <c r="L44" s="18">
        <f>K44/I44*100</f>
        <v>108.33333333333333</v>
      </c>
    </row>
    <row r="45" spans="1:12" ht="79.5" customHeight="1" x14ac:dyDescent="0.25">
      <c r="A45" s="3">
        <v>28</v>
      </c>
      <c r="B45" s="4" t="s">
        <v>98</v>
      </c>
      <c r="C45" s="6" t="s">
        <v>66</v>
      </c>
      <c r="D45" s="6">
        <v>23</v>
      </c>
      <c r="E45" s="6">
        <v>23</v>
      </c>
      <c r="F45" s="6">
        <f t="shared" si="0"/>
        <v>100</v>
      </c>
      <c r="G45" s="6">
        <v>23</v>
      </c>
      <c r="H45" s="6">
        <f>G45/E45*100</f>
        <v>100</v>
      </c>
      <c r="I45" s="6">
        <v>23</v>
      </c>
      <c r="J45" s="6">
        <f>I45/G45*100</f>
        <v>100</v>
      </c>
      <c r="K45" s="35">
        <v>23</v>
      </c>
      <c r="L45" s="18">
        <f>K45/I45*100</f>
        <v>100</v>
      </c>
    </row>
    <row r="46" spans="1:12" ht="173.25" customHeight="1" x14ac:dyDescent="0.25">
      <c r="A46" s="3">
        <v>29</v>
      </c>
      <c r="B46" s="4" t="s">
        <v>101</v>
      </c>
      <c r="C46" s="6" t="s">
        <v>66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94.5" customHeight="1" x14ac:dyDescent="0.25">
      <c r="A47" s="3">
        <v>30</v>
      </c>
      <c r="B47" s="4" t="s">
        <v>99</v>
      </c>
      <c r="C47" s="6" t="s">
        <v>66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39.75" customHeight="1" x14ac:dyDescent="0.25">
      <c r="A48" s="12"/>
      <c r="B48" s="13"/>
      <c r="C48" s="14"/>
      <c r="D48" s="15"/>
      <c r="E48" s="15"/>
      <c r="F48" s="15"/>
      <c r="G48" s="15"/>
      <c r="H48" s="15"/>
      <c r="I48" s="15"/>
      <c r="J48" s="15"/>
      <c r="K48" s="15"/>
      <c r="L48" s="15"/>
    </row>
    <row r="49" spans="1:13" ht="18.75" x14ac:dyDescent="0.3">
      <c r="B49" s="20"/>
      <c r="C49" s="44"/>
      <c r="D49" s="44"/>
      <c r="E49" s="8"/>
      <c r="F49" s="8"/>
      <c r="G49" s="8"/>
      <c r="H49" s="8"/>
      <c r="I49" s="8"/>
      <c r="J49" s="8"/>
      <c r="K49" s="8"/>
      <c r="L49" s="8"/>
    </row>
    <row r="50" spans="1:13" ht="15.75" customHeight="1" x14ac:dyDescent="0.25"/>
    <row r="51" spans="1:13" ht="15.7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3" spans="1:13" ht="15.75" x14ac:dyDescent="0.25">
      <c r="D53" s="22"/>
      <c r="E53" s="22"/>
      <c r="F53" s="22"/>
      <c r="G53" s="22"/>
      <c r="H53" s="22"/>
      <c r="I53" s="22"/>
      <c r="J53" s="22"/>
      <c r="K53" s="22"/>
      <c r="L53" s="8"/>
    </row>
    <row r="54" spans="1:13" ht="18.75" x14ac:dyDescent="0.3">
      <c r="A54" s="65" t="s">
        <v>104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1:13" ht="15.75" x14ac:dyDescent="0.25">
      <c r="A55" s="66"/>
      <c r="B55" s="66"/>
      <c r="C55" s="23"/>
      <c r="D55" s="22"/>
      <c r="E55" s="22"/>
      <c r="F55" s="22"/>
      <c r="G55" s="22"/>
      <c r="H55" s="22"/>
      <c r="I55" s="22"/>
      <c r="J55" s="22"/>
      <c r="K55" s="22"/>
      <c r="L55" s="8"/>
    </row>
    <row r="56" spans="1:13" ht="18.75" x14ac:dyDescent="0.3">
      <c r="B56" s="59"/>
      <c r="C56" s="60"/>
      <c r="D56" s="60"/>
      <c r="E56" s="8"/>
      <c r="F56" s="8"/>
      <c r="G56" s="8"/>
      <c r="H56" s="8"/>
      <c r="I56" s="8"/>
      <c r="J56" s="8"/>
      <c r="K56" s="8"/>
      <c r="L56" s="8"/>
      <c r="M56" s="8"/>
    </row>
    <row r="57" spans="1:13" ht="18.75" x14ac:dyDescent="0.3">
      <c r="B57" s="1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5.75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8"/>
    </row>
    <row r="59" spans="1:13" ht="18.75" x14ac:dyDescent="0.3">
      <c r="B59" s="43"/>
      <c r="C59" s="44"/>
      <c r="D59" s="44"/>
      <c r="E59" s="8"/>
      <c r="F59" s="8"/>
      <c r="G59" s="8"/>
      <c r="H59" s="8"/>
      <c r="I59" s="8"/>
      <c r="J59" s="8"/>
      <c r="K59" s="8"/>
      <c r="L59" s="8"/>
    </row>
    <row r="60" spans="1:13" ht="18.75" x14ac:dyDescent="0.3">
      <c r="B60" s="20"/>
      <c r="C60" s="44"/>
      <c r="D60" s="44"/>
      <c r="E60" s="8"/>
      <c r="F60" s="8"/>
      <c r="G60" s="8"/>
      <c r="H60" s="8"/>
      <c r="I60" s="8"/>
      <c r="J60" s="8"/>
      <c r="K60" s="8"/>
      <c r="L60" s="8"/>
    </row>
    <row r="61" spans="1:13" ht="15.75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</sheetData>
  <mergeCells count="7">
    <mergeCell ref="I1:L1"/>
    <mergeCell ref="B56:D56"/>
    <mergeCell ref="B5:L5"/>
    <mergeCell ref="B3:L3"/>
    <mergeCell ref="B4:L4"/>
    <mergeCell ref="A54:L54"/>
    <mergeCell ref="A55:B55"/>
  </mergeCells>
  <phoneticPr fontId="12" type="noConversion"/>
  <pageMargins left="1.1811023622047245" right="0.39370078740157483" top="0.59055118110236227" bottom="0.59055118110236227" header="0" footer="0"/>
  <pageSetup paperSize="9" scale="42" orientation="portrait" verticalDpi="300" r:id="rId1"/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Предприятия</vt:lpstr>
      <vt:lpstr>Данные</vt:lpstr>
      <vt:lpstr>Показники ОТГ</vt:lpstr>
      <vt:lpstr>'Показники ОТГ'!Заголовки_для_печати</vt:lpstr>
      <vt:lpstr>'Показники ОТГ'!Область_печати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2023-12-04T12:53:48Z</cp:lastPrinted>
  <dcterms:created xsi:type="dcterms:W3CDTF">2012-10-21T11:38:04Z</dcterms:created>
  <dcterms:modified xsi:type="dcterms:W3CDTF">2025-08-13T08:51:03Z</dcterms:modified>
</cp:coreProperties>
</file>